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884"/>
  </bookViews>
  <sheets>
    <sheet name="Carátula" sheetId="1" r:id="rId1"/>
    <sheet name="Índice" sheetId="2" r:id="rId2"/>
    <sheet name="Norte" sheetId="26" r:id="rId3"/>
    <sheet name="Prod. Minera 2016-2017" sheetId="42" r:id="rId4"/>
    <sheet name="Cajamarca" sheetId="40" r:id="rId5"/>
    <sheet name="La Libertad" sheetId="41" r:id="rId6"/>
    <sheet name="Lambayeque" sheetId="27" r:id="rId7"/>
    <sheet name="Piura" sheetId="32" r:id="rId8"/>
    <sheet name="Tumbes" sheetId="33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______________________RM2">[1]PAG19!$J$3:$P$39</definedName>
    <definedName name="_____________________RM1">[1]PAG19!$B$3:$I$39</definedName>
    <definedName name="_____________________RM2">[1]PAG19!$J$3:$P$39</definedName>
    <definedName name="____________________RM1">[1]PAG19!$B$3:$I$39</definedName>
    <definedName name="____________________RM2">[1]PAG19!$J$3:$P$39</definedName>
    <definedName name="___________________RM1">[1]PAG19!$B$3:$I$39</definedName>
    <definedName name="___________________RM2">[1]PAG19!$J$3:$P$39</definedName>
    <definedName name="__________________RM1">[1]PAG19!$B$3:$I$39</definedName>
    <definedName name="__________________RM2">[1]PAG19!$J$3:$P$39</definedName>
    <definedName name="_________________RM1">[1]PAG19!$B$3:$I$39</definedName>
    <definedName name="_________________RM2">[1]PAG19!$J$3:$P$39</definedName>
    <definedName name="________________Imp2">#N/A</definedName>
    <definedName name="________________RM1">[1]PAG19!$B$3:$I$39</definedName>
    <definedName name="________________RM2">[1]PAG19!$J$3:$P$39</definedName>
    <definedName name="_______________bol52">#N/A</definedName>
    <definedName name="_______________Imp1">#N/A</definedName>
    <definedName name="_______________Imp2">#N/A</definedName>
    <definedName name="_______________RM1">[1]PAG19!$B$3:$I$39</definedName>
    <definedName name="_______________RM2">[1]PAG19!$J$3:$P$39</definedName>
    <definedName name="______________bol52">#N/A</definedName>
    <definedName name="______________Imp1">#N/A</definedName>
    <definedName name="______________Imp2">#N/A</definedName>
    <definedName name="______________RM1">[1]PAG19!$B$3:$I$39</definedName>
    <definedName name="______________RM2">#N/A</definedName>
    <definedName name="_____________bol52">#N/A</definedName>
    <definedName name="_____________Imp1">#N/A</definedName>
    <definedName name="_____________Imp2">#N/A</definedName>
    <definedName name="_____________RM1">#N/A</definedName>
    <definedName name="_____________RM2">#N/A</definedName>
    <definedName name="____________bol52">#N/A</definedName>
    <definedName name="____________Imp1">#N/A</definedName>
    <definedName name="____________Imp2">#N/A</definedName>
    <definedName name="____________RM1">#N/A</definedName>
    <definedName name="____________RM2">#N/A</definedName>
    <definedName name="___________bol52">#N/A</definedName>
    <definedName name="___________Imp1">#N/A</definedName>
    <definedName name="___________Imp2">#N/A</definedName>
    <definedName name="___________RM1">#N/A</definedName>
    <definedName name="___________RM2">#N/A</definedName>
    <definedName name="__________bol52">#N/A</definedName>
    <definedName name="__________Imp1">#N/A</definedName>
    <definedName name="__________Imp2">#N/A</definedName>
    <definedName name="__________RM1">#N/A</definedName>
    <definedName name="__________RM2">#N/A</definedName>
    <definedName name="_________bol52">#N/A</definedName>
    <definedName name="_________Imp1">#N/A</definedName>
    <definedName name="_________RM1">#N/A</definedName>
    <definedName name="_________RM2">#N/A</definedName>
    <definedName name="________Imp1">#N/A</definedName>
    <definedName name="________Imp2">#N/A</definedName>
    <definedName name="________RM1">#N/A</definedName>
    <definedName name="________RM2">#N/A</definedName>
    <definedName name="_______bol52">#N/A</definedName>
    <definedName name="_______Imp1">#N/A</definedName>
    <definedName name="_______Imp2">#N/A</definedName>
    <definedName name="_______RM1">#N/A</definedName>
    <definedName name="_______RM2">#N/A</definedName>
    <definedName name="______bol52">#N/A</definedName>
    <definedName name="______Imp1">#N/A</definedName>
    <definedName name="______Imp2">#N/A</definedName>
    <definedName name="______RM1">#N/A</definedName>
    <definedName name="______RM2">#N/A</definedName>
    <definedName name="_____bol52">#N/A</definedName>
    <definedName name="_____Imp1">#N/A</definedName>
    <definedName name="_____Imp2">#N/A</definedName>
    <definedName name="_____RM1">#N/A</definedName>
    <definedName name="_____RM2">#N/A</definedName>
    <definedName name="____bol52">#N/A</definedName>
    <definedName name="____Imp1">#N/A</definedName>
    <definedName name="____Imp2">#N/A</definedName>
    <definedName name="____RM1">#N/A</definedName>
    <definedName name="____RM2">#N/A</definedName>
    <definedName name="___bol52">#N/A</definedName>
    <definedName name="___RM1">#N/A</definedName>
    <definedName name="___RM2">#N/A</definedName>
    <definedName name="__RM1">#N/A</definedName>
    <definedName name="_1_">#REF!</definedName>
    <definedName name="_4_0">#N/A</definedName>
    <definedName name="_5_0">#N/A</definedName>
    <definedName name="_bol52">[2]PAG_35!#REF!</definedName>
    <definedName name="_Fill" hidden="1">#REF!</definedName>
    <definedName name="_Imp1">#REF!</definedName>
    <definedName name="_Imp2">#REF!</definedName>
    <definedName name="_Key1" hidden="1">#REF!</definedName>
    <definedName name="_Order1" hidden="1">255</definedName>
    <definedName name="_R">#REF!</definedName>
    <definedName name="_Sort" hidden="1">#REF!</definedName>
    <definedName name="A_impresión_IM">#REF!</definedName>
    <definedName name="anexo">[3]PAG_35!#REF!</definedName>
    <definedName name="anexo_especial">[4]PAG_37!#REF!</definedName>
    <definedName name="anexos">[5]PAG_35!#REF!</definedName>
    <definedName name="area1">#REF!</definedName>
    <definedName name="area2">#REF!</definedName>
    <definedName name="area3">#REF!</definedName>
    <definedName name="area4">#REF!</definedName>
    <definedName name="bol03_98">[2]PAG_35!#REF!</definedName>
    <definedName name="CM">[6]Data!$B$1</definedName>
    <definedName name="CONTINENTAL">#REF!</definedName>
    <definedName name="CR">[6]Data!$Q$1</definedName>
    <definedName name="cua">[5]PAG_35!#REF!</definedName>
    <definedName name="cuadro">[7]PAG_37!#REF!</definedName>
    <definedName name="d" localSheetId="6">#REF!</definedName>
    <definedName name="d" localSheetId="7">#REF!</definedName>
    <definedName name="d" localSheetId="8">#REF!</definedName>
    <definedName name="d">#REF!</definedName>
    <definedName name="daklsñjfkjasñ">[5]PAG_35!#REF!</definedName>
    <definedName name="Datos1">#REF!,#REF!,#REF!</definedName>
    <definedName name="Datos2">#REF!,#REF!</definedName>
    <definedName name="Datos3">#REF!,#REF!</definedName>
    <definedName name="deer">#REF!</definedName>
    <definedName name="dfasñljskña">[5]PAG_35!#REF!</definedName>
    <definedName name="dfsfd">#REF!</definedName>
    <definedName name="dklñfjadskfjañdf">[8]PAG_33!#REF!</definedName>
    <definedName name="dos">[5]PAG_35!#REF!</definedName>
    <definedName name="EDPYME">[6]Data!$AD$1</definedName>
    <definedName name="EstatalAgregado">'[9]B. ESTATAL AGREGADO'!$1:$4</definedName>
    <definedName name="EstatalPorTipo">'[9]B.ESTATAL POR TIPO'!$4:$12</definedName>
    <definedName name="fadsfkañlj">#REF!,#REF!</definedName>
    <definedName name="fajkdlñfjafklñdfjak">[10]PAG_34!#REF!</definedName>
    <definedName name="FECHA">'[11]GRUPOS POR TIPO'!$D$3:$IV$3</definedName>
    <definedName name="fgsg">[5]PAG_35!#REF!</definedName>
    <definedName name="FRE">#REF!</definedName>
    <definedName name="GAdmin" localSheetId="6">#REF!</definedName>
    <definedName name="GAdmin" localSheetId="7">#REF!</definedName>
    <definedName name="GAdmin" localSheetId="8">#REF!</definedName>
    <definedName name="GAdmin">#REF!</definedName>
    <definedName name="gfsg">[12]PAG_33!#REF!</definedName>
    <definedName name="GRTES">#REF!</definedName>
    <definedName name="gsfdgs">#REF!,#REF!,#REF!,#REF!,#REF!</definedName>
    <definedName name="hhh">[13]PAG_33!#REF!</definedName>
    <definedName name="HO">#REF!</definedName>
    <definedName name="HO_2">[14]PAG14!#REF!</definedName>
    <definedName name="II">[2]PAG_35!#REF!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[14]PAG14!#REF!</definedName>
    <definedName name="Indic.Propuestos" localSheetId="6">'[15]Ctas-Ind (1)'!#REF!</definedName>
    <definedName name="Indic.Propuestos" localSheetId="7">'[15]Ctas-Ind (1)'!#REF!</definedName>
    <definedName name="Indic.Propuestos" localSheetId="8">'[15]Ctas-Ind (1)'!#REF!</definedName>
    <definedName name="Indic.Propuestos">'[15]Ctas-Ind (1)'!#REF!</definedName>
    <definedName name="INDICE" localSheetId="4">[16]!INDICE</definedName>
    <definedName name="INDICE" localSheetId="6">[17]!INDICE</definedName>
    <definedName name="INDICE" localSheetId="7">[17]!INDICE</definedName>
    <definedName name="INDICE" localSheetId="8">[17]!INDICE</definedName>
    <definedName name="INDICE">[17]!INDICE</definedName>
    <definedName name="IngresF" localSheetId="6">#REF!</definedName>
    <definedName name="IngresF" localSheetId="7">#REF!</definedName>
    <definedName name="IngresF" localSheetId="8">#REF!</definedName>
    <definedName name="IngresF">#REF!</definedName>
    <definedName name="Inicio">#REF!</definedName>
    <definedName name="INVALIDEZ">#REF!</definedName>
    <definedName name="jhgfjh">#REF!,#REF!,#REF!</definedName>
    <definedName name="kghiog">#REF!,#REF!</definedName>
    <definedName name="MFinanc" localSheetId="6">#REF!</definedName>
    <definedName name="MFinanc" localSheetId="7">#REF!</definedName>
    <definedName name="MFinanc" localSheetId="8">#REF!</definedName>
    <definedName name="MFinanc">#REF!</definedName>
    <definedName name="NV">#REF!</definedName>
    <definedName name="NV_2">[14]PAG14!#REF!</definedName>
    <definedName name="perucamaras">Carátula!$A$1:$S$24</definedName>
    <definedName name="PR">#REF!</definedName>
    <definedName name="PR_2">[14]PAG14!#REF!</definedName>
    <definedName name="PrivadoAgregado">'[9]GRUPOS AGREGADO 2'!$3:$10</definedName>
    <definedName name="PrivadoPorTipos">'[9]GRUPOS POR TIPO'!$3:$33</definedName>
    <definedName name="rfd">[5]PAG_35!#REF!</definedName>
    <definedName name="RO">#REF!</definedName>
    <definedName name="RO_2">[14]PAG14!#REF!</definedName>
    <definedName name="sad">[5]PAG_35!#REF!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IFAgregado">'[9]SIST FIN TOTAL AGREGADO'!$A$3:$B$16384</definedName>
    <definedName name="SIFporTipo">'[9]SIST FIN TOTAL POR TIPO'!$3:$8</definedName>
    <definedName name="SOBREVIVENCIA">#REF!</definedName>
    <definedName name="sss">#REF!,#REF!</definedName>
    <definedName name="svs">[18]PAG42!#REF!</definedName>
    <definedName name="UN">#REF!</definedName>
    <definedName name="UN_2">[14]PAG14!#REF!</definedName>
    <definedName name="uno">#REF!</definedName>
    <definedName name="Utilid" localSheetId="6">#REF!</definedName>
    <definedName name="Utilid" localSheetId="7">#REF!</definedName>
    <definedName name="Utilid" localSheetId="8">#REF!</definedName>
    <definedName name="Utilid">#REF!</definedName>
    <definedName name="zssdd">#REF!</definedName>
    <definedName name="zzzz">[19]PAG_33!#REF!</definedName>
  </definedNames>
  <calcPr calcId="145621"/>
</workbook>
</file>

<file path=xl/calcChain.xml><?xml version="1.0" encoding="utf-8"?>
<calcChain xmlns="http://schemas.openxmlformats.org/spreadsheetml/2006/main">
  <c r="N106" i="26" l="1"/>
  <c r="N101" i="26"/>
  <c r="N104" i="26"/>
  <c r="N103" i="26"/>
  <c r="N100" i="26"/>
  <c r="N102" i="26"/>
  <c r="N105" i="26"/>
  <c r="N115" i="26"/>
  <c r="N113" i="26"/>
  <c r="N114" i="26"/>
  <c r="N112" i="26"/>
  <c r="N110" i="26"/>
  <c r="N111" i="26"/>
  <c r="F60" i="26" l="1"/>
  <c r="F52" i="26"/>
  <c r="AF14" i="42" l="1"/>
  <c r="AE14" i="42"/>
  <c r="AH14" i="42" s="1"/>
  <c r="AH13" i="42"/>
  <c r="AG13" i="42"/>
  <c r="AE5" i="42"/>
  <c r="J60" i="26" s="1"/>
  <c r="AF5" i="42"/>
  <c r="J52" i="26" s="1"/>
  <c r="AG14" i="42" l="1"/>
  <c r="Z13" i="42" l="1"/>
  <c r="X14" i="42"/>
  <c r="Y14" i="42"/>
  <c r="X5" i="42"/>
  <c r="I60" i="26" s="1"/>
  <c r="Y5" i="42"/>
  <c r="I52" i="26" s="1"/>
  <c r="R29" i="42" l="1"/>
  <c r="Q29" i="42"/>
  <c r="Q6" i="42" l="1"/>
  <c r="H60" i="26" s="1"/>
  <c r="R6" i="42"/>
  <c r="H52" i="26" s="1"/>
  <c r="K33" i="42" l="1"/>
  <c r="J33" i="42"/>
  <c r="L13" i="42"/>
  <c r="L14" i="42"/>
  <c r="L15" i="42"/>
  <c r="L16" i="42"/>
  <c r="L17" i="42"/>
  <c r="L18" i="42"/>
  <c r="L20" i="42"/>
  <c r="L21" i="42"/>
  <c r="L22" i="42"/>
  <c r="L23" i="42"/>
  <c r="L24" i="42"/>
  <c r="L25" i="42"/>
  <c r="L26" i="42"/>
  <c r="L27" i="42"/>
  <c r="L28" i="42"/>
  <c r="L29" i="42"/>
  <c r="L30" i="42"/>
  <c r="L31" i="42"/>
  <c r="L32" i="42"/>
  <c r="C3" i="41" l="1"/>
  <c r="U29" i="42"/>
  <c r="T29" i="42"/>
  <c r="S29" i="42"/>
  <c r="G17" i="42"/>
  <c r="F17" i="42"/>
  <c r="E17" i="42"/>
  <c r="AA14" i="42"/>
  <c r="Z14" i="42"/>
  <c r="N33" i="42"/>
  <c r="M33" i="42"/>
  <c r="L33" i="42"/>
  <c r="N32" i="42"/>
  <c r="M32" i="42"/>
  <c r="N31" i="42"/>
  <c r="M31" i="42"/>
  <c r="N30" i="42"/>
  <c r="M30" i="42"/>
  <c r="N29" i="42"/>
  <c r="M29" i="42"/>
  <c r="U28" i="42"/>
  <c r="T28" i="42"/>
  <c r="S28" i="42"/>
  <c r="N28" i="42"/>
  <c r="M28" i="42"/>
  <c r="U27" i="42"/>
  <c r="T27" i="42"/>
  <c r="S27" i="42"/>
  <c r="N27" i="42"/>
  <c r="M27" i="42"/>
  <c r="U26" i="42"/>
  <c r="T26" i="42"/>
  <c r="S26" i="42"/>
  <c r="N26" i="42"/>
  <c r="M26" i="42"/>
  <c r="U25" i="42"/>
  <c r="T25" i="42"/>
  <c r="S25" i="42"/>
  <c r="N25" i="42"/>
  <c r="M25" i="42"/>
  <c r="U24" i="42"/>
  <c r="T24" i="42"/>
  <c r="S24" i="42"/>
  <c r="N24" i="42"/>
  <c r="M24" i="42"/>
  <c r="U23" i="42"/>
  <c r="T23" i="42"/>
  <c r="S23" i="42"/>
  <c r="N23" i="42"/>
  <c r="M23" i="42"/>
  <c r="U22" i="42"/>
  <c r="T22" i="42"/>
  <c r="S22" i="42"/>
  <c r="N22" i="42"/>
  <c r="M22" i="42"/>
  <c r="U21" i="42"/>
  <c r="T21" i="42"/>
  <c r="S21" i="42"/>
  <c r="N21" i="42"/>
  <c r="M21" i="42"/>
  <c r="U20" i="42"/>
  <c r="T20" i="42"/>
  <c r="S20" i="42"/>
  <c r="N20" i="42"/>
  <c r="M20" i="42"/>
  <c r="U19" i="42"/>
  <c r="T19" i="42"/>
  <c r="S19" i="42"/>
  <c r="N18" i="42"/>
  <c r="M18" i="42"/>
  <c r="U17" i="42"/>
  <c r="T17" i="42"/>
  <c r="S17" i="42"/>
  <c r="N17" i="42"/>
  <c r="M17" i="42"/>
  <c r="U16" i="42"/>
  <c r="T16" i="42"/>
  <c r="S16" i="42"/>
  <c r="N16" i="42"/>
  <c r="M16" i="42"/>
  <c r="U15" i="42"/>
  <c r="T15" i="42"/>
  <c r="S15" i="42"/>
  <c r="N15" i="42"/>
  <c r="M15" i="42"/>
  <c r="U14" i="42"/>
  <c r="T14" i="42"/>
  <c r="S14" i="42"/>
  <c r="N14" i="42"/>
  <c r="M14" i="42"/>
  <c r="G16" i="42"/>
  <c r="F16" i="42"/>
  <c r="E16" i="42"/>
  <c r="AA13" i="42"/>
  <c r="U13" i="42"/>
  <c r="T13" i="42"/>
  <c r="S13" i="42"/>
  <c r="N13" i="42"/>
  <c r="M13" i="42"/>
  <c r="G15" i="42"/>
  <c r="F15" i="42"/>
  <c r="E15" i="42"/>
  <c r="G13" i="42"/>
  <c r="F13" i="42"/>
  <c r="E13" i="42"/>
  <c r="AV5" i="42"/>
  <c r="AU5" i="42"/>
  <c r="AO5" i="42"/>
  <c r="AN5" i="42"/>
  <c r="AH6" i="42"/>
  <c r="AG6" i="42"/>
  <c r="AA6" i="42"/>
  <c r="Z6" i="42"/>
  <c r="T7" i="42"/>
  <c r="S7" i="42"/>
  <c r="L7" i="42"/>
  <c r="F7" i="42"/>
  <c r="E7" i="42"/>
  <c r="AU4" i="42"/>
  <c r="AN4" i="42"/>
  <c r="AG5" i="42"/>
  <c r="Z5" i="42"/>
  <c r="S6" i="42"/>
  <c r="K6" i="42"/>
  <c r="G52" i="26" s="1"/>
  <c r="J6" i="42"/>
  <c r="G60" i="26" s="1"/>
  <c r="E6" i="42"/>
  <c r="AO4" i="42"/>
  <c r="T5" i="42"/>
  <c r="S5" i="42"/>
  <c r="L5" i="42"/>
  <c r="F5" i="42"/>
  <c r="E5" i="42"/>
  <c r="AH4" i="42"/>
  <c r="AG4" i="42"/>
  <c r="AA4" i="42"/>
  <c r="Z4" i="42"/>
  <c r="T4" i="42"/>
  <c r="S4" i="42"/>
  <c r="L4" i="42"/>
  <c r="F4" i="42"/>
  <c r="E4" i="42"/>
  <c r="C3" i="40"/>
  <c r="T6" i="42" l="1"/>
  <c r="L6" i="42"/>
  <c r="AV4" i="42"/>
  <c r="AH5" i="42"/>
  <c r="M4" i="42"/>
  <c r="AA5" i="42"/>
  <c r="M5" i="42"/>
  <c r="F6" i="42"/>
  <c r="M7" i="42"/>
  <c r="M6" i="42" l="1"/>
  <c r="U97" i="26" l="1"/>
  <c r="V94" i="26" s="1"/>
  <c r="L93" i="26"/>
  <c r="L92" i="26"/>
  <c r="L91" i="26"/>
  <c r="L90" i="26"/>
  <c r="K94" i="26"/>
  <c r="J94" i="26"/>
  <c r="I94" i="26"/>
  <c r="P82" i="26"/>
  <c r="P81" i="26"/>
  <c r="P80" i="26"/>
  <c r="P79" i="26"/>
  <c r="P78" i="26"/>
  <c r="P77" i="26"/>
  <c r="P76" i="26"/>
  <c r="P75" i="26"/>
  <c r="P74" i="26"/>
  <c r="P73" i="26"/>
  <c r="P72" i="26"/>
  <c r="P71" i="26"/>
  <c r="F77" i="26"/>
  <c r="E75" i="26"/>
  <c r="G72" i="26" s="1"/>
  <c r="D75" i="26"/>
  <c r="F73" i="26"/>
  <c r="F72" i="26"/>
  <c r="F71" i="26"/>
  <c r="F70" i="26"/>
  <c r="L94" i="26" l="1"/>
  <c r="V93" i="26"/>
  <c r="V96" i="26"/>
  <c r="V95" i="26"/>
  <c r="F75" i="26"/>
  <c r="G74" i="26"/>
  <c r="G71" i="26"/>
  <c r="G73" i="26"/>
  <c r="G70" i="26"/>
  <c r="G75" i="26"/>
  <c r="D78" i="26"/>
  <c r="L22" i="26"/>
  <c r="L96" i="26" l="1"/>
  <c r="K96" i="26"/>
  <c r="J96" i="26"/>
  <c r="I96" i="26"/>
  <c r="N94" i="26"/>
  <c r="N93" i="26"/>
  <c r="N92" i="26"/>
  <c r="N91" i="26"/>
  <c r="N90" i="26"/>
  <c r="I4" i="26"/>
  <c r="I3" i="26"/>
  <c r="B4" i="26"/>
  <c r="J62" i="26" l="1"/>
  <c r="I62" i="26"/>
  <c r="H62" i="26"/>
  <c r="G62" i="26"/>
  <c r="F62" i="26"/>
  <c r="B3" i="26" l="1"/>
  <c r="C3" i="33" l="1"/>
  <c r="C3" i="32"/>
  <c r="C3" i="27" l="1"/>
</calcChain>
</file>

<file path=xl/sharedStrings.xml><?xml version="1.0" encoding="utf-8"?>
<sst xmlns="http://schemas.openxmlformats.org/spreadsheetml/2006/main" count="410" uniqueCount="153">
  <si>
    <t>Índice</t>
  </si>
  <si>
    <t>Total</t>
  </si>
  <si>
    <t>Var. %</t>
  </si>
  <si>
    <t>Total general</t>
  </si>
  <si>
    <t>Región</t>
  </si>
  <si>
    <t>Junín</t>
  </si>
  <si>
    <t>Pasco</t>
  </si>
  <si>
    <t>Macro Región Centro</t>
  </si>
  <si>
    <t xml:space="preserve">VAB </t>
  </si>
  <si>
    <t>PAR. %  2016</t>
  </si>
  <si>
    <t>VAR % 
2016-2015</t>
  </si>
  <si>
    <t>Aporte al Crecimiento P.p.</t>
  </si>
  <si>
    <t>Extracción de 
Petróleo, Gas y 
Minerales</t>
  </si>
  <si>
    <t>Electricidad, 
Gas y Agua</t>
  </si>
  <si>
    <t>Telecom. y 
otros Serv. de 
Información</t>
  </si>
  <si>
    <t>Administración 
Pública y 
Defensa</t>
  </si>
  <si>
    <t>Otros 
servicios</t>
  </si>
  <si>
    <t>Transporte, 
Almacen., 
Correo y 
Mensajería</t>
  </si>
  <si>
    <t>Alojamiento 
y 
Restaurantes</t>
  </si>
  <si>
    <t>Comercio</t>
  </si>
  <si>
    <t>Agricultura, 
Ganadería, 
Caza y 
Silvicultura</t>
  </si>
  <si>
    <t>Manufactura</t>
  </si>
  <si>
    <t>Construcción</t>
  </si>
  <si>
    <t>Pesca 
y 
Acuicultura</t>
  </si>
  <si>
    <t>1. Aporte del Sector Minero a la Economía Regional</t>
  </si>
  <si>
    <t>ActividadN°</t>
  </si>
  <si>
    <t>Total Sector Minero</t>
  </si>
  <si>
    <t xml:space="preserve">VAB  </t>
  </si>
  <si>
    <t>Total Macro Región</t>
  </si>
  <si>
    <t>Fuente: INEI - BCRP                                                                                                         Elaboración: CIE - PERUCÁMARAS</t>
  </si>
  <si>
    <t>Sector Minero por Regiones y su aporte al crecimiento regional</t>
  </si>
  <si>
    <t>2007-2017(*)</t>
  </si>
  <si>
    <t>Años</t>
  </si>
  <si>
    <t>COBRE 
(TM. F)</t>
  </si>
  <si>
    <t>ORO 
(TM)</t>
  </si>
  <si>
    <t>PLATA 
(TM)</t>
  </si>
  <si>
    <t>PLOMO 
(TM. F)</t>
  </si>
  <si>
    <t>ZINC 
(TM. F)</t>
  </si>
  <si>
    <t>HIERRO 
(TM. F)</t>
  </si>
  <si>
    <t>MOLIBDENO
(TM. F)</t>
  </si>
  <si>
    <t>2017(*)</t>
  </si>
  <si>
    <t>Fuente: Ministerio de Energía y Minas                                                                                                                                                              Elaboración: CIE-PERUCÁMARAS</t>
  </si>
  <si>
    <t>(*) Acumulado Ene-jun 2017</t>
  </si>
  <si>
    <t>Perú</t>
  </si>
  <si>
    <t>Par.% 2017</t>
  </si>
  <si>
    <t>Ene-Jun 2016</t>
  </si>
  <si>
    <t>Ene-Jun 2017</t>
  </si>
  <si>
    <t>Cobre TMF</t>
  </si>
  <si>
    <t>Oro TM</t>
  </si>
  <si>
    <t>MINERA BARRICK MISQUICHILCA S.A.</t>
  </si>
  <si>
    <t>Cobre (TMF)</t>
  </si>
  <si>
    <t>Plata TM</t>
  </si>
  <si>
    <t>Plomo TMF</t>
  </si>
  <si>
    <t>ZINC TMF</t>
  </si>
  <si>
    <t>HIERRO TMF</t>
  </si>
  <si>
    <t>MOLIBDENO TMF</t>
  </si>
  <si>
    <t>REGIÓN</t>
  </si>
  <si>
    <t>Par. %</t>
  </si>
  <si>
    <t>Ene-Jun 2016-2017</t>
  </si>
  <si>
    <t>2. Producción Minero Metálica</t>
  </si>
  <si>
    <t>3. Inversión Minera Ene-Jun 2017 / 2016</t>
  </si>
  <si>
    <t>Ampliaciones</t>
  </si>
  <si>
    <t>Exploración</t>
  </si>
  <si>
    <t xml:space="preserve">Aporte </t>
  </si>
  <si>
    <t>Var.%</t>
  </si>
  <si>
    <t>Otros Sectores</t>
  </si>
  <si>
    <t>Norte</t>
  </si>
  <si>
    <t>Cajamarca</t>
  </si>
  <si>
    <t>La Libertad</t>
  </si>
  <si>
    <t>Lambayeque</t>
  </si>
  <si>
    <t>Piura</t>
  </si>
  <si>
    <t>Tumbes</t>
  </si>
  <si>
    <t>Lunes, 18 de setiembre de 2017</t>
  </si>
  <si>
    <t>Macro Región Norte: Aporte del Sectorial al VAB</t>
  </si>
  <si>
    <t>Piura  */</t>
  </si>
  <si>
    <t>Tumbes  */</t>
  </si>
  <si>
    <t>Macro Región Norte: Inversión Minera Acumulada Enero - Junio</t>
  </si>
  <si>
    <t>M. R. Norte</t>
  </si>
  <si>
    <t>Total Nacional</t>
  </si>
  <si>
    <t>MR Norte</t>
  </si>
  <si>
    <t>AÑO</t>
  </si>
  <si>
    <t>MR NORTE</t>
  </si>
  <si>
    <t>Fuente: MEM                                                                             Elaboración: CIE - PERUCÁMARAS</t>
  </si>
  <si>
    <t>4. Cartera de Proyectos Mineros : Macro Región Norte</t>
  </si>
  <si>
    <t>CAJAMARCA</t>
  </si>
  <si>
    <t>LA LIBERTAD</t>
  </si>
  <si>
    <t>LAMBAYEQUE</t>
  </si>
  <si>
    <t>PIURA</t>
  </si>
  <si>
    <t>M. R. NORTE</t>
  </si>
  <si>
    <t>Fuente: MEM                                                                                                                 Elaboración: CIE - PERUCÁMARAS</t>
  </si>
  <si>
    <t xml:space="preserve"> E.I.A. Aprobado
Construcción</t>
  </si>
  <si>
    <t>Sector Minero e Hidrocarburos</t>
  </si>
  <si>
    <t>Macro Región Norte: 
Cartera estimada de proyectos Mineros a junio 2017</t>
  </si>
  <si>
    <t>*/ Producen solo Hidrocarburos</t>
  </si>
  <si>
    <t>Galeno</t>
  </si>
  <si>
    <t>La Granja</t>
  </si>
  <si>
    <t>Michiquillay</t>
  </si>
  <si>
    <t>Minas Conga</t>
  </si>
  <si>
    <t>Shahuindo</t>
  </si>
  <si>
    <t>Ampliacion Lagunas Norte</t>
  </si>
  <si>
    <t>Cañariaco</t>
  </si>
  <si>
    <t>Ampliación Bayovar</t>
  </si>
  <si>
    <t>Proyecto Fosfatos</t>
  </si>
  <si>
    <t>Río Blanco</t>
  </si>
  <si>
    <t>Salmueras de Sechura</t>
  </si>
  <si>
    <t>Macro Región Norte: Producción Minero Metálica</t>
  </si>
  <si>
    <t>M. Norte</t>
  </si>
  <si>
    <t>COMPAÑIA MINERA QUIRUVILCA S.A.</t>
  </si>
  <si>
    <t>COMPAÑIA MINERA SAN NICOLAS S.A.</t>
  </si>
  <si>
    <t>GOLD FIELDS LA CIMA S.A.</t>
  </si>
  <si>
    <t>COMPAÑIA MINERA COIMOLACHE S.A.</t>
  </si>
  <si>
    <t>MINERA LA ZANJA S.R.L.</t>
  </si>
  <si>
    <t>MINERA YANACOCHA S.R.L.</t>
  </si>
  <si>
    <t>SHAHUINDO S.A.C.</t>
  </si>
  <si>
    <t>COMPAÑIA MINERA AURIFERA SANTA ROSA S.A.</t>
  </si>
  <si>
    <t>COMPAÑIA MINERA LOS ANDES PERU GOLD S.A.C.</t>
  </si>
  <si>
    <t>COMPAÑIA MINERA PODEROSA S.A.</t>
  </si>
  <si>
    <t>COMPAÑIA MINERA RIO CHICAMA S.A.C.</t>
  </si>
  <si>
    <t>COMPAÑIA MINERA SAN CARLOS S.A.C.</t>
  </si>
  <si>
    <t>COMPAÑIA MINERA SAN SIMON S.A.</t>
  </si>
  <si>
    <t>CONSORCIO MINERO HORIZONTE S.A.</t>
  </si>
  <si>
    <t>DIAZ MARIÑOS CARLOS ALBERTO</t>
  </si>
  <si>
    <t>LA ARENA S.A.</t>
  </si>
  <si>
    <t>MINERA AURIFERA RETAMAS S.A.</t>
  </si>
  <si>
    <t>S.M.R.L. MELVA N° 20 DE TRUJILLO</t>
  </si>
  <si>
    <t>Zinc TMF</t>
  </si>
  <si>
    <t>BRASIL</t>
  </si>
  <si>
    <t>CANADA</t>
  </si>
  <si>
    <t>CHINA</t>
  </si>
  <si>
    <t>PERU</t>
  </si>
  <si>
    <t>UK/AUSTRALIA</t>
  </si>
  <si>
    <t>USA/PERU</t>
  </si>
  <si>
    <t>País Inversionista</t>
  </si>
  <si>
    <t>Inversión</t>
  </si>
  <si>
    <t>Cartera Estimada de Proyectos por minerales predominantes</t>
  </si>
  <si>
    <t>Au</t>
  </si>
  <si>
    <t>Cu</t>
  </si>
  <si>
    <t>Fe</t>
  </si>
  <si>
    <t>Fosfatos</t>
  </si>
  <si>
    <t>Zn</t>
  </si>
  <si>
    <t>USA  / PERU</t>
  </si>
  <si>
    <t>UK / AUSTRALIA</t>
  </si>
  <si>
    <t>Cartera Estimada de Proyectos Mineros según inversionistas</t>
  </si>
  <si>
    <t>la libertad</t>
  </si>
  <si>
    <t>lambayeque</t>
  </si>
  <si>
    <t>Información ampliada del Reporte Regional de la Macro Región Norte - Edición N° 257</t>
  </si>
  <si>
    <t>Cartera de proyectos de inversión minera a junio 2017</t>
  </si>
  <si>
    <t>Macro Región Norte:  Sector minero</t>
  </si>
  <si>
    <t>Tumbes: Sector minero e hidrocarburos</t>
  </si>
  <si>
    <t>Cajamarca: Sector minero e hidrocarburos</t>
  </si>
  <si>
    <t>La Libertad: Sector minero e hidrocarburos</t>
  </si>
  <si>
    <t>Lambayeque: Sector minero e hidrocarburos</t>
  </si>
  <si>
    <t>Piura: Sector minero e hidrocarburos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</si>
</sst>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&quot;S/.&quot;\ #,##0.00_);\(&quot;S/.&quot;\ #,##0.00\)"/>
    <numFmt numFmtId="165" formatCode="_([$€-2]\ * #,##0.00_);_([$€-2]\ * \(#,##0.00\);_([$€-2]\ * &quot;-&quot;??_)"/>
    <numFmt numFmtId="166" formatCode="_(* #,##0.00_);_(* \(#,##0.00\);_(* &quot;-&quot;??_);_(@_)"/>
    <numFmt numFmtId="167" formatCode="_-* #,##0.00\ _€_-;\-* #,##0.00\ _€_-;_-* &quot;-&quot;??\ _€_-;_-@_-"/>
    <numFmt numFmtId="168" formatCode="_(* #,##0.0_);_(* \(#,##0.0\);_(* &quot;-&quot;??_);_(@_)"/>
    <numFmt numFmtId="169" formatCode="_(&quot;S/.&quot;\ * #,##0.00_);_(&quot;S/.&quot;\ * \(#,##0.00\);_(&quot;S/.&quot;\ * &quot;-&quot;??_);_(@_)"/>
    <numFmt numFmtId="170" formatCode="0.0%"/>
    <numFmt numFmtId="171" formatCode="#,##0.0"/>
    <numFmt numFmtId="172" formatCode="_ #,##0.0__\ ;_ \-#,##0.0__\ ;_ \ &quot;-.-&quot;__\ ;_ @__"/>
    <numFmt numFmtId="173" formatCode="_ #,##0.0__\ ;_ \-#,##0.0__\ ;_ \ &quot;-.-&quot;__\ ;_ @\ __"/>
    <numFmt numFmtId="174" formatCode="0.0_)"/>
    <numFmt numFmtId="175" formatCode="_ * #,##0_ ;_ * \-#,##0_ ;_ * &quot;-&quot;_ ;_ @_ \l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color theme="1" tint="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Arial"/>
      <family val="2"/>
    </font>
    <font>
      <sz val="8"/>
      <color theme="1"/>
      <name val="Calibri"/>
      <family val="2"/>
      <scheme val="minor"/>
    </font>
    <font>
      <sz val="16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sz val="9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0"/>
      <name val="Arial Narrow"/>
      <family val="2"/>
    </font>
    <font>
      <sz val="7"/>
      <color theme="0"/>
      <name val="Arial Narrow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Times New Roman"/>
      <family val="1"/>
    </font>
    <font>
      <sz val="12"/>
      <name val="Helv"/>
    </font>
    <font>
      <sz val="12"/>
      <name val="Times New Roman"/>
      <family val="1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Arial Narrow"/>
      <family val="2"/>
    </font>
    <font>
      <sz val="8"/>
      <color rgb="FFFF0000"/>
      <name val="Calibri"/>
      <family val="2"/>
      <scheme val="minor"/>
    </font>
    <font>
      <b/>
      <sz val="7"/>
      <color rgb="FFFF0000"/>
      <name val="Arial Narrow"/>
      <family val="2"/>
    </font>
    <font>
      <sz val="7"/>
      <color rgb="FFFF0000"/>
      <name val="Arial Narrow"/>
      <family val="2"/>
    </font>
    <font>
      <sz val="11"/>
      <color theme="0"/>
      <name val="Calibri"/>
      <family val="2"/>
      <scheme val="minor"/>
    </font>
    <font>
      <sz val="8"/>
      <name val="Arial Narrow"/>
      <family val="2"/>
    </font>
    <font>
      <b/>
      <sz val="8"/>
      <color theme="0"/>
      <name val="Arial Narrow"/>
      <family val="2"/>
    </font>
    <font>
      <sz val="8"/>
      <color theme="0"/>
      <name val="Arial Narrow"/>
      <family val="2"/>
    </font>
    <font>
      <b/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7"/>
      <name val="Arial Narrow"/>
      <family val="2"/>
    </font>
    <font>
      <b/>
      <sz val="7"/>
      <name val="Arial Narrow"/>
      <family val="2"/>
    </font>
    <font>
      <i/>
      <sz val="6"/>
      <name val="Arial Narrow"/>
      <family val="2"/>
    </font>
    <font>
      <sz val="9"/>
      <color theme="1" tint="0.499984740745262"/>
      <name val="Calibri"/>
      <family val="2"/>
      <scheme val="minor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rgb="FFDCE6F1"/>
      </patternFill>
    </fill>
    <fill>
      <patternFill patternType="solid">
        <fgColor rgb="FFC0504D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0" tint="-4.9989318521683403E-2"/>
        <bgColor rgb="FFDCE6F1"/>
      </patternFill>
    </fill>
    <fill>
      <patternFill patternType="solid">
        <fgColor theme="0" tint="-0.14999847407452621"/>
        <bgColor rgb="FFDCE6F1"/>
      </patternFill>
    </fill>
    <fill>
      <patternFill patternType="solid">
        <fgColor theme="0" tint="-0.14999847407452621"/>
        <bgColor theme="4" tint="0.79998168889431442"/>
      </patternFill>
    </fill>
  </fills>
  <borders count="3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/>
      <bottom/>
      <diagonal/>
    </border>
    <border>
      <left/>
      <right style="hair">
        <color theme="0" tint="-0.249977111117893"/>
      </right>
      <top/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95B3D7"/>
      </top>
      <bottom/>
      <diagonal/>
    </border>
    <border>
      <left/>
      <right/>
      <top/>
      <bottom style="thin">
        <color rgb="FF95B3D7"/>
      </bottom>
      <diagonal/>
    </border>
    <border>
      <left/>
      <right/>
      <top/>
      <bottom style="thin">
        <color theme="4" tint="0.39997558519241921"/>
      </bottom>
      <diagonal/>
    </border>
    <border>
      <left style="hair">
        <color rgb="FFBFBFBF"/>
      </left>
      <right style="hair">
        <color rgb="FFBFBFBF"/>
      </right>
      <top style="hair">
        <color rgb="FFBFBFBF"/>
      </top>
      <bottom style="hair">
        <color rgb="FFBFBFBF"/>
      </bottom>
      <diagonal/>
    </border>
    <border>
      <left style="hair">
        <color rgb="FFBFBFBF"/>
      </left>
      <right/>
      <top style="hair">
        <color rgb="FFBFBFBF"/>
      </top>
      <bottom style="hair">
        <color theme="0" tint="-0.249977111117893"/>
      </bottom>
      <diagonal/>
    </border>
    <border>
      <left/>
      <right style="hair">
        <color rgb="FFBFBFBF"/>
      </right>
      <top style="hair">
        <color rgb="FFBFBFBF"/>
      </top>
      <bottom style="hair">
        <color theme="0" tint="-0.249977111117893"/>
      </bottom>
      <diagonal/>
    </border>
    <border>
      <left/>
      <right/>
      <top/>
      <bottom style="hair">
        <color rgb="FFBFBFBF"/>
      </bottom>
      <diagonal/>
    </border>
    <border>
      <left/>
      <right style="hair">
        <color rgb="FFBFBFBF"/>
      </right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indexed="64"/>
      </top>
      <bottom/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/>
      <top style="thin">
        <color theme="4" tint="0.39997558519241921"/>
      </top>
      <bottom/>
      <diagonal/>
    </border>
  </borders>
  <cellStyleXfs count="50">
    <xf numFmtId="0" fontId="0" fillId="0" borderId="0"/>
    <xf numFmtId="0" fontId="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24" fillId="0" borderId="0" applyNumberFormat="0" applyFill="0" applyBorder="0" applyAlignment="0" applyProtection="0"/>
    <xf numFmtId="15" fontId="7" fillId="0" borderId="21" applyFill="0" applyBorder="0" applyProtection="0">
      <alignment horizontal="center" wrapText="1" shrinkToFit="1"/>
    </xf>
    <xf numFmtId="2" fontId="24" fillId="0" borderId="0" applyFill="0" applyBorder="0" applyAlignment="0" applyProtection="0"/>
    <xf numFmtId="1" fontId="7" fillId="0" borderId="0" applyFont="0" applyFill="0" applyBorder="0" applyAlignment="0" applyProtection="0">
      <protection locked="0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2" fontId="27" fillId="0" borderId="0" applyFont="0" applyFill="0" applyBorder="0" applyAlignment="0" applyProtection="0"/>
    <xf numFmtId="173" fontId="27" fillId="0" borderId="0" applyFill="0" applyBorder="0" applyAlignment="0" applyProtection="0"/>
    <xf numFmtId="174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175" fontId="29" fillId="0" borderId="0" applyFont="0" applyFill="0" applyBorder="0" applyAlignment="0" applyProtection="0"/>
  </cellStyleXfs>
  <cellXfs count="201">
    <xf numFmtId="0" fontId="0" fillId="0" borderId="0" xfId="0"/>
    <xf numFmtId="0" fontId="0" fillId="2" borderId="0" xfId="0" applyFill="1"/>
    <xf numFmtId="0" fontId="4" fillId="2" borderId="0" xfId="1" applyFill="1" applyAlignment="1">
      <alignment horizontal="right"/>
    </xf>
    <xf numFmtId="0" fontId="9" fillId="2" borderId="0" xfId="0" applyFont="1" applyFill="1"/>
    <xf numFmtId="0" fontId="0" fillId="2" borderId="0" xfId="0" applyFill="1" applyAlignment="1">
      <alignment horizontal="center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6" fillId="2" borderId="0" xfId="0" applyFont="1" applyFill="1" applyBorder="1"/>
    <xf numFmtId="0" fontId="3" fillId="2" borderId="0" xfId="0" applyFont="1" applyFill="1" applyBorder="1"/>
    <xf numFmtId="0" fontId="4" fillId="2" borderId="0" xfId="1" applyFill="1"/>
    <xf numFmtId="0" fontId="10" fillId="2" borderId="0" xfId="0" applyFont="1" applyFill="1"/>
    <xf numFmtId="0" fontId="0" fillId="2" borderId="0" xfId="0" applyFill="1" applyBorder="1"/>
    <xf numFmtId="0" fontId="0" fillId="2" borderId="5" xfId="0" applyFill="1" applyBorder="1"/>
    <xf numFmtId="0" fontId="4" fillId="0" borderId="0" xfId="1"/>
    <xf numFmtId="0" fontId="9" fillId="2" borderId="6" xfId="0" applyFont="1" applyFill="1" applyBorder="1"/>
    <xf numFmtId="0" fontId="0" fillId="4" borderId="3" xfId="0" applyFill="1" applyBorder="1"/>
    <xf numFmtId="0" fontId="0" fillId="4" borderId="2" xfId="0" applyFill="1" applyBorder="1"/>
    <xf numFmtId="0" fontId="0" fillId="4" borderId="4" xfId="0" applyFill="1" applyBorder="1"/>
    <xf numFmtId="0" fontId="10" fillId="2" borderId="0" xfId="0" applyFont="1" applyFill="1" applyBorder="1"/>
    <xf numFmtId="0" fontId="17" fillId="2" borderId="0" xfId="0" applyFont="1" applyFill="1" applyBorder="1" applyAlignment="1">
      <alignment horizontal="left"/>
    </xf>
    <xf numFmtId="0" fontId="17" fillId="2" borderId="0" xfId="0" applyFont="1" applyFill="1" applyBorder="1"/>
    <xf numFmtId="0" fontId="16" fillId="2" borderId="0" xfId="0" applyFont="1" applyFill="1"/>
    <xf numFmtId="0" fontId="21" fillId="11" borderId="9" xfId="0" applyFont="1" applyFill="1" applyBorder="1" applyAlignment="1">
      <alignment horizontal="center" vertical="center"/>
    </xf>
    <xf numFmtId="171" fontId="22" fillId="11" borderId="9" xfId="0" applyNumberFormat="1" applyFont="1" applyFill="1" applyBorder="1" applyAlignment="1">
      <alignment horizontal="center" vertical="center" wrapText="1"/>
    </xf>
    <xf numFmtId="170" fontId="30" fillId="12" borderId="22" xfId="29" applyNumberFormat="1" applyFont="1" applyFill="1" applyBorder="1"/>
    <xf numFmtId="0" fontId="12" fillId="2" borderId="0" xfId="0" applyFont="1" applyFill="1"/>
    <xf numFmtId="0" fontId="23" fillId="2" borderId="0" xfId="0" applyFont="1" applyFill="1" applyAlignment="1">
      <alignment horizontal="left"/>
    </xf>
    <xf numFmtId="0" fontId="23" fillId="2" borderId="0" xfId="0" applyFont="1" applyFill="1" applyBorder="1" applyAlignment="1">
      <alignment horizontal="left"/>
    </xf>
    <xf numFmtId="171" fontId="23" fillId="2" borderId="0" xfId="0" applyNumberFormat="1" applyFont="1" applyFill="1" applyBorder="1"/>
    <xf numFmtId="0" fontId="19" fillId="2" borderId="0" xfId="0" applyFont="1" applyFill="1"/>
    <xf numFmtId="0" fontId="19" fillId="2" borderId="0" xfId="0" applyFont="1" applyFill="1" applyAlignment="1">
      <alignment horizontal="left"/>
    </xf>
    <xf numFmtId="3" fontId="19" fillId="2" borderId="0" xfId="0" applyNumberFormat="1" applyFont="1" applyFill="1"/>
    <xf numFmtId="170" fontId="30" fillId="12" borderId="0" xfId="29" applyNumberFormat="1" applyFont="1" applyFill="1" applyBorder="1"/>
    <xf numFmtId="0" fontId="20" fillId="2" borderId="0" xfId="0" applyFont="1" applyFill="1" applyBorder="1" applyAlignment="1">
      <alignment horizontal="center"/>
    </xf>
    <xf numFmtId="171" fontId="30" fillId="12" borderId="0" xfId="0" applyNumberFormat="1" applyFont="1" applyFill="1" applyBorder="1" applyAlignment="1">
      <alignment horizontal="center" vertical="center"/>
    </xf>
    <xf numFmtId="170" fontId="12" fillId="2" borderId="0" xfId="29" applyNumberFormat="1" applyFont="1" applyFill="1"/>
    <xf numFmtId="171" fontId="12" fillId="2" borderId="0" xfId="0" applyNumberFormat="1" applyFont="1" applyFill="1"/>
    <xf numFmtId="171" fontId="12" fillId="2" borderId="30" xfId="0" applyNumberFormat="1" applyFont="1" applyFill="1" applyBorder="1"/>
    <xf numFmtId="0" fontId="32" fillId="16" borderId="30" xfId="0" applyFont="1" applyFill="1" applyBorder="1" applyAlignment="1">
      <alignment horizontal="left"/>
    </xf>
    <xf numFmtId="3" fontId="32" fillId="16" borderId="30" xfId="0" applyNumberFormat="1" applyFont="1" applyFill="1" applyBorder="1"/>
    <xf numFmtId="3" fontId="10" fillId="2" borderId="0" xfId="0" applyNumberFormat="1" applyFont="1" applyFill="1"/>
    <xf numFmtId="3" fontId="16" fillId="2" borderId="0" xfId="0" applyNumberFormat="1" applyFont="1" applyFill="1"/>
    <xf numFmtId="0" fontId="33" fillId="2" borderId="0" xfId="0" applyFont="1" applyFill="1"/>
    <xf numFmtId="0" fontId="34" fillId="3" borderId="0" xfId="0" applyFont="1" applyFill="1"/>
    <xf numFmtId="0" fontId="34" fillId="2" borderId="0" xfId="0" applyFont="1" applyFill="1"/>
    <xf numFmtId="0" fontId="34" fillId="4" borderId="2" xfId="0" applyFont="1" applyFill="1" applyBorder="1"/>
    <xf numFmtId="0" fontId="34" fillId="4" borderId="4" xfId="0" applyFont="1" applyFill="1" applyBorder="1"/>
    <xf numFmtId="0" fontId="34" fillId="2" borderId="5" xfId="0" applyFont="1" applyFill="1" applyBorder="1"/>
    <xf numFmtId="0" fontId="34" fillId="2" borderId="0" xfId="0" applyFont="1" applyFill="1" applyBorder="1"/>
    <xf numFmtId="0" fontId="34" fillId="2" borderId="6" xfId="0" applyFont="1" applyFill="1" applyBorder="1"/>
    <xf numFmtId="0" fontId="34" fillId="2" borderId="7" xfId="0" applyFont="1" applyFill="1" applyBorder="1"/>
    <xf numFmtId="0" fontId="34" fillId="2" borderId="1" xfId="0" applyFont="1" applyFill="1" applyBorder="1"/>
    <xf numFmtId="0" fontId="34" fillId="2" borderId="8" xfId="0" applyFont="1" applyFill="1" applyBorder="1"/>
    <xf numFmtId="0" fontId="36" fillId="2" borderId="0" xfId="0" applyFont="1" applyFill="1" applyBorder="1" applyAlignment="1"/>
    <xf numFmtId="0" fontId="35" fillId="2" borderId="0" xfId="0" applyFont="1" applyFill="1" applyBorder="1" applyAlignment="1">
      <alignment horizontal="left"/>
    </xf>
    <xf numFmtId="171" fontId="38" fillId="15" borderId="0" xfId="0" applyNumberFormat="1" applyFont="1" applyFill="1" applyBorder="1"/>
    <xf numFmtId="170" fontId="37" fillId="15" borderId="0" xfId="29" applyNumberFormat="1" applyFont="1" applyFill="1" applyBorder="1"/>
    <xf numFmtId="0" fontId="2" fillId="2" borderId="0" xfId="0" applyFont="1" applyFill="1" applyBorder="1" applyAlignment="1">
      <alignment horizontal="left"/>
    </xf>
    <xf numFmtId="0" fontId="9" fillId="4" borderId="3" xfId="0" applyFont="1" applyFill="1" applyBorder="1"/>
    <xf numFmtId="0" fontId="40" fillId="0" borderId="10" xfId="0" applyFont="1" applyBorder="1" applyAlignment="1"/>
    <xf numFmtId="171" fontId="40" fillId="9" borderId="9" xfId="0" applyNumberFormat="1" applyFont="1" applyFill="1" applyBorder="1"/>
    <xf numFmtId="170" fontId="40" fillId="9" borderId="9" xfId="0" applyNumberFormat="1" applyFont="1" applyFill="1" applyBorder="1"/>
    <xf numFmtId="171" fontId="40" fillId="0" borderId="9" xfId="0" applyNumberFormat="1" applyFont="1" applyBorder="1"/>
    <xf numFmtId="170" fontId="40" fillId="0" borderId="9" xfId="0" applyNumberFormat="1" applyFont="1" applyBorder="1"/>
    <xf numFmtId="0" fontId="39" fillId="2" borderId="5" xfId="0" applyFont="1" applyFill="1" applyBorder="1"/>
    <xf numFmtId="0" fontId="39" fillId="2" borderId="0" xfId="0" applyFont="1" applyFill="1" applyBorder="1"/>
    <xf numFmtId="0" fontId="39" fillId="2" borderId="7" xfId="0" applyFont="1" applyFill="1" applyBorder="1"/>
    <xf numFmtId="0" fontId="39" fillId="2" borderId="1" xfId="0" applyFont="1" applyFill="1" applyBorder="1"/>
    <xf numFmtId="0" fontId="39" fillId="2" borderId="6" xfId="0" applyFont="1" applyFill="1" applyBorder="1"/>
    <xf numFmtId="0" fontId="39" fillId="2" borderId="8" xfId="0" applyFont="1" applyFill="1" applyBorder="1"/>
    <xf numFmtId="0" fontId="44" fillId="2" borderId="0" xfId="0" applyFont="1" applyFill="1" applyBorder="1" applyAlignment="1">
      <alignment horizontal="left"/>
    </xf>
    <xf numFmtId="171" fontId="42" fillId="7" borderId="31" xfId="0" applyNumberFormat="1" applyFont="1" applyFill="1" applyBorder="1" applyAlignment="1">
      <alignment horizontal="center" vertical="center" wrapText="1"/>
    </xf>
    <xf numFmtId="171" fontId="40" fillId="8" borderId="9" xfId="0" applyNumberFormat="1" applyFont="1" applyFill="1" applyBorder="1"/>
    <xf numFmtId="170" fontId="40" fillId="8" borderId="9" xfId="29" applyNumberFormat="1" applyFont="1" applyFill="1" applyBorder="1"/>
    <xf numFmtId="170" fontId="40" fillId="8" borderId="9" xfId="0" applyNumberFormat="1" applyFont="1" applyFill="1" applyBorder="1"/>
    <xf numFmtId="171" fontId="40" fillId="2" borderId="9" xfId="0" applyNumberFormat="1" applyFont="1" applyFill="1" applyBorder="1"/>
    <xf numFmtId="170" fontId="40" fillId="2" borderId="9" xfId="0" applyNumberFormat="1" applyFont="1" applyFill="1" applyBorder="1"/>
    <xf numFmtId="171" fontId="40" fillId="10" borderId="9" xfId="0" applyNumberFormat="1" applyFont="1" applyFill="1" applyBorder="1"/>
    <xf numFmtId="170" fontId="40" fillId="10" borderId="9" xfId="0" applyNumberFormat="1" applyFont="1" applyFill="1" applyBorder="1"/>
    <xf numFmtId="3" fontId="40" fillId="2" borderId="9" xfId="0" applyNumberFormat="1" applyFont="1" applyFill="1" applyBorder="1" applyAlignment="1">
      <alignment horizontal="center"/>
    </xf>
    <xf numFmtId="3" fontId="40" fillId="10" borderId="9" xfId="0" applyNumberFormat="1" applyFont="1" applyFill="1" applyBorder="1" applyAlignment="1">
      <alignment horizontal="center"/>
    </xf>
    <xf numFmtId="0" fontId="41" fillId="7" borderId="15" xfId="0" applyFont="1" applyFill="1" applyBorder="1" applyAlignment="1">
      <alignment vertical="center"/>
    </xf>
    <xf numFmtId="0" fontId="41" fillId="7" borderId="17" xfId="0" applyFont="1" applyFill="1" applyBorder="1" applyAlignment="1">
      <alignment vertical="center"/>
    </xf>
    <xf numFmtId="1" fontId="22" fillId="13" borderId="25" xfId="0" applyNumberFormat="1" applyFont="1" applyFill="1" applyBorder="1" applyAlignment="1">
      <alignment horizontal="center" vertical="center" wrapText="1"/>
    </xf>
    <xf numFmtId="171" fontId="46" fillId="0" borderId="25" xfId="0" applyNumberFormat="1" applyFont="1" applyFill="1" applyBorder="1"/>
    <xf numFmtId="171" fontId="46" fillId="14" borderId="25" xfId="0" applyNumberFormat="1" applyFont="1" applyFill="1" applyBorder="1"/>
    <xf numFmtId="170" fontId="46" fillId="0" borderId="25" xfId="29" applyNumberFormat="1" applyFont="1" applyFill="1" applyBorder="1"/>
    <xf numFmtId="170" fontId="47" fillId="14" borderId="25" xfId="29" applyNumberFormat="1" applyFont="1" applyFill="1" applyBorder="1"/>
    <xf numFmtId="171" fontId="34" fillId="2" borderId="0" xfId="0" applyNumberFormat="1" applyFont="1" applyFill="1" applyBorder="1"/>
    <xf numFmtId="0" fontId="21" fillId="13" borderId="26" xfId="0" applyFont="1" applyFill="1" applyBorder="1" applyAlignment="1">
      <alignment vertical="center" wrapText="1"/>
    </xf>
    <xf numFmtId="0" fontId="40" fillId="3" borderId="10" xfId="0" applyFont="1" applyFill="1" applyBorder="1" applyAlignment="1"/>
    <xf numFmtId="0" fontId="40" fillId="2" borderId="10" xfId="0" applyFont="1" applyFill="1" applyBorder="1" applyAlignment="1"/>
    <xf numFmtId="171" fontId="46" fillId="2" borderId="25" xfId="0" applyNumberFormat="1" applyFont="1" applyFill="1" applyBorder="1"/>
    <xf numFmtId="170" fontId="46" fillId="2" borderId="25" xfId="29" applyNumberFormat="1" applyFont="1" applyFill="1" applyBorder="1"/>
    <xf numFmtId="170" fontId="46" fillId="2" borderId="25" xfId="29" applyNumberFormat="1" applyFont="1" applyFill="1" applyBorder="1" applyAlignment="1">
      <alignment horizontal="right"/>
    </xf>
    <xf numFmtId="170" fontId="46" fillId="2" borderId="25" xfId="29" applyNumberFormat="1" applyFont="1" applyFill="1" applyBorder="1" applyAlignment="1">
      <alignment horizontal="left"/>
    </xf>
    <xf numFmtId="171" fontId="46" fillId="2" borderId="0" xfId="0" applyNumberFormat="1" applyFont="1" applyFill="1" applyBorder="1"/>
    <xf numFmtId="170" fontId="46" fillId="2" borderId="0" xfId="29" applyNumberFormat="1" applyFont="1" applyFill="1" applyBorder="1"/>
    <xf numFmtId="170" fontId="46" fillId="2" borderId="0" xfId="29" applyNumberFormat="1" applyFont="1" applyFill="1" applyBorder="1" applyAlignment="1">
      <alignment horizontal="right"/>
    </xf>
    <xf numFmtId="0" fontId="40" fillId="2" borderId="0" xfId="0" applyFont="1" applyFill="1" applyBorder="1" applyAlignment="1">
      <alignment horizontal="left"/>
    </xf>
    <xf numFmtId="0" fontId="45" fillId="2" borderId="0" xfId="0" applyFont="1" applyFill="1" applyBorder="1" applyAlignment="1">
      <alignment vertical="center"/>
    </xf>
    <xf numFmtId="0" fontId="46" fillId="0" borderId="9" xfId="0" applyFont="1" applyBorder="1" applyAlignment="1">
      <alignment horizontal="center" vertical="center"/>
    </xf>
    <xf numFmtId="0" fontId="21" fillId="7" borderId="9" xfId="0" applyFont="1" applyFill="1" applyBorder="1" applyAlignment="1">
      <alignment horizontal="center" vertical="center" wrapText="1"/>
    </xf>
    <xf numFmtId="4" fontId="46" fillId="0" borderId="9" xfId="0" applyNumberFormat="1" applyFont="1" applyBorder="1"/>
    <xf numFmtId="170" fontId="48" fillId="2" borderId="6" xfId="29" applyNumberFormat="1" applyFont="1" applyFill="1" applyBorder="1" applyAlignment="1">
      <alignment horizontal="center"/>
    </xf>
    <xf numFmtId="171" fontId="46" fillId="3" borderId="25" xfId="0" applyNumberFormat="1" applyFont="1" applyFill="1" applyBorder="1"/>
    <xf numFmtId="170" fontId="46" fillId="0" borderId="25" xfId="29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vertical="center"/>
    </xf>
    <xf numFmtId="9" fontId="16" fillId="2" borderId="0" xfId="29" applyFont="1" applyFill="1"/>
    <xf numFmtId="0" fontId="49" fillId="2" borderId="0" xfId="0" applyFont="1" applyFill="1"/>
    <xf numFmtId="170" fontId="10" fillId="2" borderId="0" xfId="29" applyNumberFormat="1" applyFont="1" applyFill="1"/>
    <xf numFmtId="170" fontId="16" fillId="2" borderId="0" xfId="29" applyNumberFormat="1" applyFont="1" applyFill="1"/>
    <xf numFmtId="171" fontId="46" fillId="0" borderId="9" xfId="0" applyNumberFormat="1" applyFont="1" applyBorder="1"/>
    <xf numFmtId="0" fontId="19" fillId="2" borderId="0" xfId="0" applyFont="1" applyFill="1" applyBorder="1" applyAlignment="1">
      <alignment horizontal="left"/>
    </xf>
    <xf numFmtId="0" fontId="18" fillId="17" borderId="32" xfId="0" applyFont="1" applyFill="1" applyBorder="1" applyAlignment="1">
      <alignment horizontal="left"/>
    </xf>
    <xf numFmtId="3" fontId="18" fillId="17" borderId="32" xfId="0" applyNumberFormat="1" applyFont="1" applyFill="1" applyBorder="1"/>
    <xf numFmtId="0" fontId="18" fillId="2" borderId="24" xfId="0" applyFont="1" applyFill="1" applyBorder="1" applyAlignment="1">
      <alignment horizontal="left"/>
    </xf>
    <xf numFmtId="3" fontId="18" fillId="2" borderId="24" xfId="0" applyNumberFormat="1" applyFont="1" applyFill="1" applyBorder="1"/>
    <xf numFmtId="0" fontId="12" fillId="2" borderId="0" xfId="0" applyFont="1" applyFill="1" applyAlignment="1">
      <alignment horizontal="left" indent="1"/>
    </xf>
    <xf numFmtId="3" fontId="12" fillId="2" borderId="0" xfId="0" applyNumberFormat="1" applyFont="1" applyFill="1"/>
    <xf numFmtId="171" fontId="22" fillId="7" borderId="9" xfId="0" applyNumberFormat="1" applyFont="1" applyFill="1" applyBorder="1" applyAlignment="1">
      <alignment horizontal="center" vertical="center" wrapText="1"/>
    </xf>
    <xf numFmtId="3" fontId="46" fillId="0" borderId="9" xfId="0" applyNumberFormat="1" applyFont="1" applyBorder="1"/>
    <xf numFmtId="0" fontId="9" fillId="2" borderId="5" xfId="0" applyFont="1" applyFill="1" applyBorder="1"/>
    <xf numFmtId="0" fontId="9" fillId="2" borderId="0" xfId="0" applyFont="1" applyFill="1" applyBorder="1"/>
    <xf numFmtId="0" fontId="52" fillId="2" borderId="0" xfId="0" applyFont="1" applyFill="1" applyBorder="1" applyAlignment="1">
      <alignment vertical="top"/>
    </xf>
    <xf numFmtId="0" fontId="51" fillId="2" borderId="0" xfId="0" applyFont="1" applyFill="1" applyBorder="1" applyAlignment="1">
      <alignment vertical="center"/>
    </xf>
    <xf numFmtId="171" fontId="30" fillId="12" borderId="22" xfId="0" applyNumberFormat="1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left"/>
    </xf>
    <xf numFmtId="171" fontId="31" fillId="2" borderId="0" xfId="0" applyNumberFormat="1" applyFont="1" applyFill="1" applyBorder="1"/>
    <xf numFmtId="0" fontId="30" fillId="12" borderId="22" xfId="0" applyFont="1" applyFill="1" applyBorder="1" applyAlignment="1">
      <alignment horizontal="left"/>
    </xf>
    <xf numFmtId="171" fontId="30" fillId="12" borderId="22" xfId="0" applyNumberFormat="1" applyFont="1" applyFill="1" applyBorder="1"/>
    <xf numFmtId="0" fontId="12" fillId="2" borderId="0" xfId="0" applyFont="1" applyFill="1" applyAlignment="1">
      <alignment horizontal="left"/>
    </xf>
    <xf numFmtId="170" fontId="12" fillId="2" borderId="30" xfId="29" applyNumberFormat="1" applyFont="1" applyFill="1" applyBorder="1"/>
    <xf numFmtId="171" fontId="30" fillId="19" borderId="22" xfId="0" applyNumberFormat="1" applyFont="1" applyFill="1" applyBorder="1" applyAlignment="1">
      <alignment horizontal="center" vertical="center"/>
    </xf>
    <xf numFmtId="0" fontId="30" fillId="18" borderId="22" xfId="0" applyFont="1" applyFill="1" applyBorder="1" applyAlignment="1">
      <alignment horizontal="left"/>
    </xf>
    <xf numFmtId="171" fontId="30" fillId="18" borderId="22" xfId="0" applyNumberFormat="1" applyFont="1" applyFill="1" applyBorder="1"/>
    <xf numFmtId="170" fontId="30" fillId="18" borderId="22" xfId="29" applyNumberFormat="1" applyFont="1" applyFill="1" applyBorder="1"/>
    <xf numFmtId="0" fontId="53" fillId="20" borderId="24" xfId="0" applyFont="1" applyFill="1" applyBorder="1"/>
    <xf numFmtId="0" fontId="53" fillId="20" borderId="24" xfId="0" applyFont="1" applyFill="1" applyBorder="1" applyAlignment="1">
      <alignment horizontal="center" vertical="center"/>
    </xf>
    <xf numFmtId="0" fontId="18" fillId="5" borderId="30" xfId="0" applyFont="1" applyFill="1" applyBorder="1" applyAlignment="1">
      <alignment horizontal="left"/>
    </xf>
    <xf numFmtId="171" fontId="18" fillId="5" borderId="30" xfId="0" applyNumberFormat="1" applyFont="1" applyFill="1" applyBorder="1"/>
    <xf numFmtId="170" fontId="18" fillId="5" borderId="30" xfId="29" applyNumberFormat="1" applyFont="1" applyFill="1" applyBorder="1"/>
    <xf numFmtId="0" fontId="18" fillId="2" borderId="0" xfId="0" applyFont="1" applyFill="1"/>
    <xf numFmtId="171" fontId="19" fillId="2" borderId="0" xfId="0" applyNumberFormat="1" applyFont="1" applyFill="1"/>
    <xf numFmtId="171" fontId="32" fillId="16" borderId="30" xfId="0" applyNumberFormat="1" applyFont="1" applyFill="1" applyBorder="1"/>
    <xf numFmtId="170" fontId="46" fillId="3" borderId="9" xfId="29" applyNumberFormat="1" applyFont="1" applyFill="1" applyBorder="1"/>
    <xf numFmtId="0" fontId="46" fillId="3" borderId="9" xfId="0" applyFont="1" applyFill="1" applyBorder="1" applyAlignment="1">
      <alignment horizontal="center" vertical="center"/>
    </xf>
    <xf numFmtId="0" fontId="54" fillId="2" borderId="0" xfId="0" applyFont="1" applyFill="1" applyAlignment="1">
      <alignment horizontal="left"/>
    </xf>
    <xf numFmtId="0" fontId="55" fillId="2" borderId="0" xfId="0" applyFont="1" applyFill="1" applyAlignment="1">
      <alignment horizontal="left"/>
    </xf>
    <xf numFmtId="170" fontId="54" fillId="6" borderId="0" xfId="29" applyNumberFormat="1" applyFont="1" applyFill="1"/>
    <xf numFmtId="171" fontId="46" fillId="5" borderId="25" xfId="0" applyNumberFormat="1" applyFont="1" applyFill="1" applyBorder="1"/>
    <xf numFmtId="170" fontId="46" fillId="5" borderId="25" xfId="29" applyNumberFormat="1" applyFont="1" applyFill="1" applyBorder="1"/>
    <xf numFmtId="171" fontId="16" fillId="2" borderId="0" xfId="0" applyNumberFormat="1" applyFont="1" applyFill="1"/>
    <xf numFmtId="0" fontId="46" fillId="8" borderId="9" xfId="0" applyFont="1" applyFill="1" applyBorder="1"/>
    <xf numFmtId="171" fontId="46" fillId="8" borderId="9" xfId="0" applyNumberFormat="1" applyFont="1" applyFill="1" applyBorder="1"/>
    <xf numFmtId="170" fontId="46" fillId="8" borderId="9" xfId="0" applyNumberFormat="1" applyFont="1" applyFill="1" applyBorder="1"/>
    <xf numFmtId="170" fontId="46" fillId="8" borderId="9" xfId="29" applyNumberFormat="1" applyFont="1" applyFill="1" applyBorder="1"/>
    <xf numFmtId="0" fontId="46" fillId="0" borderId="9" xfId="0" applyFont="1" applyBorder="1"/>
    <xf numFmtId="170" fontId="46" fillId="0" borderId="9" xfId="0" applyNumberFormat="1" applyFont="1" applyBorder="1"/>
    <xf numFmtId="0" fontId="46" fillId="9" borderId="9" xfId="0" applyFont="1" applyFill="1" applyBorder="1"/>
    <xf numFmtId="171" fontId="46" fillId="9" borderId="9" xfId="0" applyNumberFormat="1" applyFont="1" applyFill="1" applyBorder="1"/>
    <xf numFmtId="170" fontId="46" fillId="9" borderId="9" xfId="0" applyNumberFormat="1" applyFont="1" applyFill="1" applyBorder="1"/>
    <xf numFmtId="0" fontId="13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40" fillId="0" borderId="10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45" fillId="2" borderId="28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 wrapText="1"/>
    </xf>
    <xf numFmtId="0" fontId="45" fillId="2" borderId="28" xfId="0" applyFont="1" applyFill="1" applyBorder="1" applyAlignment="1">
      <alignment horizontal="center" vertical="center" wrapText="1"/>
    </xf>
    <xf numFmtId="0" fontId="40" fillId="10" borderId="10" xfId="0" applyFont="1" applyFill="1" applyBorder="1" applyAlignment="1">
      <alignment horizontal="left"/>
    </xf>
    <xf numFmtId="0" fontId="40" fillId="10" borderId="11" xfId="0" applyFont="1" applyFill="1" applyBorder="1" applyAlignment="1">
      <alignment horizontal="left"/>
    </xf>
    <xf numFmtId="0" fontId="50" fillId="2" borderId="0" xfId="0" applyFont="1" applyFill="1" applyBorder="1" applyAlignment="1">
      <alignment horizontal="center"/>
    </xf>
    <xf numFmtId="0" fontId="23" fillId="2" borderId="16" xfId="0" applyFont="1" applyFill="1" applyBorder="1" applyAlignment="1">
      <alignment horizontal="center" vertical="center"/>
    </xf>
    <xf numFmtId="0" fontId="51" fillId="2" borderId="19" xfId="0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center"/>
    </xf>
    <xf numFmtId="0" fontId="40" fillId="8" borderId="18" xfId="0" applyFont="1" applyFill="1" applyBorder="1" applyAlignment="1">
      <alignment horizontal="left"/>
    </xf>
    <xf numFmtId="0" fontId="40" fillId="8" borderId="19" xfId="0" applyFont="1" applyFill="1" applyBorder="1" applyAlignment="1">
      <alignment horizontal="left"/>
    </xf>
    <xf numFmtId="0" fontId="40" fillId="8" borderId="20" xfId="0" applyFont="1" applyFill="1" applyBorder="1" applyAlignment="1">
      <alignment horizontal="left"/>
    </xf>
    <xf numFmtId="0" fontId="40" fillId="0" borderId="14" xfId="0" applyFont="1" applyBorder="1" applyAlignment="1">
      <alignment horizontal="left"/>
    </xf>
    <xf numFmtId="0" fontId="14" fillId="3" borderId="0" xfId="0" applyFont="1" applyFill="1" applyAlignment="1">
      <alignment horizontal="center" vertical="center"/>
    </xf>
    <xf numFmtId="0" fontId="40" fillId="9" borderId="15" xfId="0" applyFont="1" applyFill="1" applyBorder="1" applyAlignment="1">
      <alignment horizontal="left"/>
    </xf>
    <xf numFmtId="0" fontId="40" fillId="9" borderId="16" xfId="0" applyFont="1" applyFill="1" applyBorder="1" applyAlignment="1">
      <alignment horizontal="left"/>
    </xf>
    <xf numFmtId="0" fontId="40" fillId="9" borderId="17" xfId="0" applyFont="1" applyFill="1" applyBorder="1" applyAlignment="1">
      <alignment horizontal="left"/>
    </xf>
    <xf numFmtId="0" fontId="41" fillId="7" borderId="12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horizontal="center" vertical="center"/>
    </xf>
    <xf numFmtId="0" fontId="41" fillId="7" borderId="13" xfId="0" applyFont="1" applyFill="1" applyBorder="1" applyAlignment="1">
      <alignment horizontal="center" vertical="center"/>
    </xf>
    <xf numFmtId="0" fontId="21" fillId="13" borderId="26" xfId="0" applyFont="1" applyFill="1" applyBorder="1" applyAlignment="1">
      <alignment horizontal="center" vertical="center" wrapText="1"/>
    </xf>
    <xf numFmtId="0" fontId="21" fillId="13" borderId="27" xfId="0" applyFont="1" applyFill="1" applyBorder="1" applyAlignment="1">
      <alignment horizontal="center" vertical="center" wrapText="1"/>
    </xf>
    <xf numFmtId="0" fontId="40" fillId="3" borderId="10" xfId="0" applyFont="1" applyFill="1" applyBorder="1" applyAlignment="1">
      <alignment horizontal="left"/>
    </xf>
    <xf numFmtId="0" fontId="40" fillId="3" borderId="11" xfId="0" applyFont="1" applyFill="1" applyBorder="1" applyAlignment="1">
      <alignment horizontal="left"/>
    </xf>
    <xf numFmtId="0" fontId="40" fillId="0" borderId="29" xfId="0" applyFont="1" applyBorder="1" applyAlignment="1">
      <alignment horizontal="left"/>
    </xf>
    <xf numFmtId="0" fontId="40" fillId="5" borderId="10" xfId="0" applyFont="1" applyFill="1" applyBorder="1" applyAlignment="1">
      <alignment horizontal="left"/>
    </xf>
    <xf numFmtId="0" fontId="40" fillId="5" borderId="29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vertical="center"/>
    </xf>
    <xf numFmtId="170" fontId="47" fillId="15" borderId="0" xfId="29" applyNumberFormat="1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/>
    </xf>
    <xf numFmtId="0" fontId="20" fillId="3" borderId="23" xfId="0" applyFont="1" applyFill="1" applyBorder="1" applyAlignment="1">
      <alignment horizontal="center"/>
    </xf>
    <xf numFmtId="0" fontId="14" fillId="2" borderId="0" xfId="0" applyFont="1" applyFill="1" applyAlignment="1">
      <alignment horizontal="center" vertical="center"/>
    </xf>
  </cellXfs>
  <cellStyles count="50">
    <cellStyle name="Cancel" xfId="32"/>
    <cellStyle name="Cancel 3" xfId="33"/>
    <cellStyle name="Diseño" xfId="34"/>
    <cellStyle name="Euro" xfId="3"/>
    <cellStyle name="Euro 2" xfId="4"/>
    <cellStyle name="Euro 2 2" xfId="5"/>
    <cellStyle name="Fecha" xfId="35"/>
    <cellStyle name="Fechas" xfId="36"/>
    <cellStyle name="Fijo" xfId="37"/>
    <cellStyle name="Fixed" xfId="38"/>
    <cellStyle name="HEADING1" xfId="39"/>
    <cellStyle name="HEADING2" xfId="40"/>
    <cellStyle name="Hipervínculo" xfId="1" builtinId="8"/>
    <cellStyle name="Millares 2" xfId="6"/>
    <cellStyle name="Millares 2 2" xfId="7"/>
    <cellStyle name="Millares 2 3" xfId="8"/>
    <cellStyle name="Millares 3" xfId="2"/>
    <cellStyle name="Millares 3 2" xfId="9"/>
    <cellStyle name="Millares 3 3" xfId="10"/>
    <cellStyle name="Millares 3 3 2" xfId="11"/>
    <cellStyle name="Millares 3_Créd x tipo y prov" xfId="12"/>
    <cellStyle name="Millares 4" xfId="13"/>
    <cellStyle name="Millares 5" xfId="14"/>
    <cellStyle name="Millares 6" xfId="15"/>
    <cellStyle name="Millares 7" xfId="16"/>
    <cellStyle name="Millares 8" xfId="17"/>
    <cellStyle name="Millares Sangría" xfId="41"/>
    <cellStyle name="Millares Sangría 1" xfId="42"/>
    <cellStyle name="Moneda 2" xfId="18"/>
    <cellStyle name="Moneda 2 2" xfId="19"/>
    <cellStyle name="Moneda 3" xfId="20"/>
    <cellStyle name="Moneda 3 2" xfId="21"/>
    <cellStyle name="Moneda 3_Créd x tipo y prov" xfId="22"/>
    <cellStyle name="Moneda 4" xfId="23"/>
    <cellStyle name="Normal" xfId="0" builtinId="0"/>
    <cellStyle name="Normal 10" xfId="43"/>
    <cellStyle name="Normal 17 2" xfId="44"/>
    <cellStyle name="Normal 18" xfId="45"/>
    <cellStyle name="Normal 2" xfId="24"/>
    <cellStyle name="Normal 3" xfId="25"/>
    <cellStyle name="Normal 4" xfId="26"/>
    <cellStyle name="Normal 5" xfId="27"/>
    <cellStyle name="Normal 6" xfId="30"/>
    <cellStyle name="Normal 7" xfId="46"/>
    <cellStyle name="Normal 8" xfId="47"/>
    <cellStyle name="Normal 9" xfId="48"/>
    <cellStyle name="Original" xfId="49"/>
    <cellStyle name="Porcentaje" xfId="29" builtinId="5"/>
    <cellStyle name="Porcentaje 2" xfId="31"/>
    <cellStyle name="Porcentual 2" xfId="28"/>
  </cellStyles>
  <dxfs count="12">
    <dxf>
      <font>
        <color rgb="FFC0504D"/>
      </font>
      <fill>
        <patternFill>
          <bgColor rgb="FFFDE9D9"/>
        </patternFill>
      </fill>
    </dxf>
    <dxf>
      <font>
        <color rgb="FFC0504D"/>
      </font>
      <fill>
        <patternFill>
          <bgColor rgb="FFFDE9D9"/>
        </patternFill>
      </fill>
    </dxf>
    <dxf>
      <font>
        <color rgb="FFC0504D"/>
      </font>
      <fill>
        <patternFill>
          <bgColor rgb="FFFDE9D9"/>
        </patternFill>
      </fill>
    </dxf>
    <dxf>
      <font>
        <color rgb="FFC0504D"/>
      </font>
      <fill>
        <patternFill>
          <bgColor rgb="FFFDE9D9"/>
        </patternFill>
      </fill>
    </dxf>
    <dxf>
      <font>
        <color rgb="FFC0504D"/>
      </font>
      <fill>
        <patternFill>
          <bgColor rgb="FFFDE9D9"/>
        </patternFill>
      </fill>
    </dxf>
    <dxf>
      <font>
        <color rgb="FFC0504D"/>
      </font>
      <fill>
        <patternFill>
          <bgColor rgb="FFFDE9D9"/>
        </patternFill>
      </fill>
    </dxf>
    <dxf>
      <font>
        <color rgb="FFC0504D"/>
      </font>
      <fill>
        <patternFill>
          <bgColor rgb="FFFDE9D9"/>
        </patternFill>
      </fill>
    </dxf>
    <dxf>
      <font>
        <color rgb="FFC0504D"/>
      </font>
      <fill>
        <patternFill>
          <bgColor rgb="FFFDE9D9"/>
        </patternFill>
      </fill>
    </dxf>
    <dxf>
      <font>
        <color rgb="FFC0504D"/>
      </font>
      <fill>
        <patternFill>
          <bgColor rgb="FFFDE9D9"/>
        </patternFill>
      </fill>
    </dxf>
    <dxf>
      <font>
        <color rgb="FFC0504D"/>
      </font>
      <fill>
        <patternFill>
          <bgColor rgb="FFFDE9D9"/>
        </patternFill>
      </fill>
    </dxf>
    <dxf>
      <font>
        <color rgb="FFC0504D"/>
      </font>
      <fill>
        <patternFill>
          <bgColor rgb="FFFDE9D9"/>
        </patternFill>
      </fill>
    </dxf>
    <dxf>
      <font>
        <color rgb="FFC0504D"/>
      </font>
      <fill>
        <patternFill>
          <bgColor rgb="FFFDE9D9"/>
        </patternFill>
      </fill>
    </dxf>
  </dxfs>
  <tableStyles count="0" defaultTableStyle="TableStyleMedium2" defaultPivotStyle="PivotStyleLight16"/>
  <colors>
    <mruColors>
      <color rgb="FFFCF6F6"/>
      <color rgb="FFF9EE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 Norte:</a:t>
            </a:r>
            <a:r>
              <a:rPr lang="en-US" sz="1000" baseline="0"/>
              <a:t> </a:t>
            </a:r>
            <a:r>
              <a:rPr lang="en-US" sz="1000"/>
              <a:t>Aporte del Sector Minero e </a:t>
            </a:r>
            <a:r>
              <a:rPr lang="en-US" sz="1000" baseline="0"/>
              <a:t> Hidrocarburos </a:t>
            </a:r>
            <a:r>
              <a:rPr lang="en-US" sz="1000"/>
              <a:t> </a:t>
            </a:r>
          </a:p>
          <a:p>
            <a:pPr>
              <a:defRPr sz="1000"/>
            </a:pPr>
            <a:r>
              <a:rPr lang="en-US" sz="1000"/>
              <a:t>al VAB en las regiones - 2016</a:t>
            </a:r>
          </a:p>
          <a:p>
            <a:pPr>
              <a:defRPr sz="1000"/>
            </a:pPr>
            <a:r>
              <a:rPr lang="en-US" sz="1000" b="0"/>
              <a:t>(En</a:t>
            </a:r>
            <a:r>
              <a:rPr lang="en-US" sz="1000" b="0" baseline="0"/>
              <a:t> Millones de Soles)</a:t>
            </a:r>
            <a:endParaRPr lang="en-US" sz="10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499666666666668"/>
          <c:y val="0.22093819444444449"/>
          <c:w val="0.84396074074074068"/>
          <c:h val="0.6317184027777779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Norte!$W$26</c:f>
              <c:strCache>
                <c:ptCount val="1"/>
                <c:pt idx="0">
                  <c:v>Otros Sectores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Norte!$S$27:$S$31</c:f>
              <c:strCache>
                <c:ptCount val="5"/>
                <c:pt idx="0">
                  <c:v>Cajamarca</c:v>
                </c:pt>
                <c:pt idx="1">
                  <c:v>La Libertad</c:v>
                </c:pt>
                <c:pt idx="2">
                  <c:v>Piura</c:v>
                </c:pt>
                <c:pt idx="3">
                  <c:v>Tumbes</c:v>
                </c:pt>
                <c:pt idx="4">
                  <c:v>Lambayeque</c:v>
                </c:pt>
              </c:strCache>
            </c:strRef>
          </c:cat>
          <c:val>
            <c:numRef>
              <c:f>Norte!$W$27:$W$31</c:f>
              <c:numCache>
                <c:formatCode>#,##0</c:formatCode>
                <c:ptCount val="5"/>
                <c:pt idx="0">
                  <c:v>8344.1359999999986</c:v>
                </c:pt>
                <c:pt idx="1">
                  <c:v>17951.748</c:v>
                </c:pt>
                <c:pt idx="2">
                  <c:v>16674.083000000002</c:v>
                </c:pt>
                <c:pt idx="3">
                  <c:v>2226.4829999999997</c:v>
                </c:pt>
                <c:pt idx="4">
                  <c:v>10979.201000000001</c:v>
                </c:pt>
              </c:numCache>
            </c:numRef>
          </c:val>
        </c:ser>
        <c:ser>
          <c:idx val="0"/>
          <c:order val="1"/>
          <c:tx>
            <c:strRef>
              <c:f>Norte!$V$26</c:f>
              <c:strCache>
                <c:ptCount val="1"/>
                <c:pt idx="0">
                  <c:v>Sector Minero e Hidrocarburos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6"/>
              <c:layout>
                <c:manualLayout>
                  <c:x val="0"/>
                  <c:y val="-1.7638888888888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2.6458333333333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Norte!$S$27:$S$31</c:f>
              <c:strCache>
                <c:ptCount val="5"/>
                <c:pt idx="0">
                  <c:v>Cajamarca</c:v>
                </c:pt>
                <c:pt idx="1">
                  <c:v>La Libertad</c:v>
                </c:pt>
                <c:pt idx="2">
                  <c:v>Piura</c:v>
                </c:pt>
                <c:pt idx="3">
                  <c:v>Tumbes</c:v>
                </c:pt>
                <c:pt idx="4">
                  <c:v>Lambayeque</c:v>
                </c:pt>
              </c:strCache>
            </c:strRef>
          </c:cat>
          <c:val>
            <c:numRef>
              <c:f>Norte!$V$27:$V$31</c:f>
              <c:numCache>
                <c:formatCode>#,##0</c:formatCode>
                <c:ptCount val="5"/>
                <c:pt idx="0">
                  <c:v>2364.2049999999999</c:v>
                </c:pt>
                <c:pt idx="1">
                  <c:v>2331.681</c:v>
                </c:pt>
                <c:pt idx="2">
                  <c:v>2210.7640000000001</c:v>
                </c:pt>
                <c:pt idx="3">
                  <c:v>286.92700000000002</c:v>
                </c:pt>
                <c:pt idx="4">
                  <c:v>42.911000000000001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796032"/>
        <c:axId val="44568576"/>
      </c:barChart>
      <c:catAx>
        <c:axId val="307960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44568576"/>
        <c:crosses val="autoZero"/>
        <c:auto val="1"/>
        <c:lblAlgn val="ctr"/>
        <c:lblOffset val="100"/>
        <c:noMultiLvlLbl val="0"/>
      </c:catAx>
      <c:valAx>
        <c:axId val="44568576"/>
        <c:scaling>
          <c:orientation val="minMax"/>
          <c:max val="21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30796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43192969798364"/>
          <c:y val="0.21741215277777784"/>
          <c:w val="0.23986037526928489"/>
          <c:h val="0.13202152777777776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 Norte: Inversión Minera Acumulada Enero – Junio</a:t>
            </a:r>
          </a:p>
          <a:p>
            <a:pPr>
              <a:defRPr sz="1000"/>
            </a:pPr>
            <a:r>
              <a:rPr lang="en-US" sz="1000" b="0"/>
              <a:t>(Millones de US$)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2874074074074077E-2"/>
          <c:y val="0.15920208333333338"/>
          <c:w val="0.89885870370370369"/>
          <c:h val="0.655864236111111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Norte!$U$51</c:f>
              <c:strCache>
                <c:ptCount val="1"/>
                <c:pt idx="0">
                  <c:v>Ene-Jun 2016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accent2">
                        <a:lumMod val="40000"/>
                        <a:lumOff val="60000"/>
                      </a:schemeClr>
                    </a:solidFill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Norte!$S$52:$T$54</c:f>
              <c:strCache>
                <c:ptCount val="3"/>
                <c:pt idx="0">
                  <c:v>Cajamarca</c:v>
                </c:pt>
                <c:pt idx="1">
                  <c:v>La Libertad</c:v>
                </c:pt>
                <c:pt idx="2">
                  <c:v>Lambayeque</c:v>
                </c:pt>
              </c:strCache>
            </c:strRef>
          </c:cat>
          <c:val>
            <c:numRef>
              <c:f>Norte!$U$52:$U$54</c:f>
              <c:numCache>
                <c:formatCode>#,##0</c:formatCode>
                <c:ptCount val="3"/>
                <c:pt idx="0">
                  <c:v>241.983315</c:v>
                </c:pt>
                <c:pt idx="1">
                  <c:v>92.153926999999996</c:v>
                </c:pt>
                <c:pt idx="2">
                  <c:v>9.5580230000000004</c:v>
                </c:pt>
              </c:numCache>
            </c:numRef>
          </c:val>
        </c:ser>
        <c:ser>
          <c:idx val="1"/>
          <c:order val="1"/>
          <c:tx>
            <c:strRef>
              <c:f>Norte!$V$51</c:f>
              <c:strCache>
                <c:ptCount val="1"/>
                <c:pt idx="0">
                  <c:v>Ene-Jun 2017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9.407407407407409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Norte!$S$52:$T$54</c:f>
              <c:strCache>
                <c:ptCount val="3"/>
                <c:pt idx="0">
                  <c:v>Cajamarca</c:v>
                </c:pt>
                <c:pt idx="1">
                  <c:v>La Libertad</c:v>
                </c:pt>
                <c:pt idx="2">
                  <c:v>Lambayeque</c:v>
                </c:pt>
              </c:strCache>
            </c:strRef>
          </c:cat>
          <c:val>
            <c:numRef>
              <c:f>Norte!$V$52:$V$54</c:f>
              <c:numCache>
                <c:formatCode>#,##0</c:formatCode>
                <c:ptCount val="3"/>
                <c:pt idx="0">
                  <c:v>273.28652699999998</c:v>
                </c:pt>
                <c:pt idx="1">
                  <c:v>106.149703</c:v>
                </c:pt>
                <c:pt idx="2">
                  <c:v>7.718648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92512"/>
        <c:axId val="44606592"/>
      </c:barChart>
      <c:catAx>
        <c:axId val="445925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 Narrow" panose="020B0606020202030204" pitchFamily="34" charset="0"/>
              </a:defRPr>
            </a:pPr>
            <a:endParaRPr lang="es-PE"/>
          </a:p>
        </c:txPr>
        <c:crossAx val="44606592"/>
        <c:crosses val="autoZero"/>
        <c:auto val="1"/>
        <c:lblAlgn val="ctr"/>
        <c:lblOffset val="100"/>
        <c:noMultiLvlLbl val="0"/>
      </c:catAx>
      <c:valAx>
        <c:axId val="446065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4592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710494325395542"/>
          <c:y val="0.17382572748934938"/>
          <c:w val="0.12939685185185187"/>
          <c:h val="0.13202152777777776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 Norte: Cartera estimada de proyectos Mineros a junio 2017</a:t>
            </a:r>
          </a:p>
        </c:rich>
      </c:tx>
      <c:layout/>
      <c:overlay val="0"/>
    </c:title>
    <c:autoTitleDeleted val="0"/>
    <c:view3D>
      <c:rotX val="30"/>
      <c:rotY val="3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75925925925925"/>
          <c:y val="0.23148148148148154"/>
          <c:w val="0.54716351851851863"/>
          <c:h val="0.62962962962962976"/>
        </c:manualLayout>
      </c:layout>
      <c:pie3DChart>
        <c:varyColors val="1"/>
        <c:ser>
          <c:idx val="0"/>
          <c:order val="0"/>
          <c:spPr>
            <a:ln>
              <a:solidFill>
                <a:schemeClr val="bg1">
                  <a:lumMod val="85000"/>
                </a:schemeClr>
              </a:solidFill>
            </a:ln>
          </c:spPr>
          <c:dLbls>
            <c:dLbl>
              <c:idx val="0"/>
              <c:layout>
                <c:manualLayout>
                  <c:x val="-7.0506296296296317E-2"/>
                  <c:y val="-0.1026826388888889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0117461486116329"/>
                  <c:y val="1.5178569294351902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3528980200270527E-2"/>
                  <c:y val="-7.5892846471759479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0.10624998506046325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0555555555555545E-3"/>
                  <c:y val="-9.2592592592592865E-3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2925925925925977E-2"/>
                  <c:y val="-1.3888888888888892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Norte!$S$93:$S$96</c:f>
              <c:strCache>
                <c:ptCount val="4"/>
                <c:pt idx="0">
                  <c:v>CAJAMARCA</c:v>
                </c:pt>
                <c:pt idx="1">
                  <c:v>PIURA</c:v>
                </c:pt>
                <c:pt idx="2">
                  <c:v>LAMBAYEQUE</c:v>
                </c:pt>
                <c:pt idx="3">
                  <c:v>LA LIBERTAD</c:v>
                </c:pt>
              </c:strCache>
            </c:strRef>
          </c:cat>
          <c:val>
            <c:numRef>
              <c:f>Norte!$U$93:$U$96</c:f>
              <c:numCache>
                <c:formatCode>#,##0</c:formatCode>
                <c:ptCount val="4"/>
                <c:pt idx="0">
                  <c:v>11382</c:v>
                </c:pt>
                <c:pt idx="1">
                  <c:v>3645</c:v>
                </c:pt>
                <c:pt idx="2">
                  <c:v>1600</c:v>
                </c:pt>
                <c:pt idx="3">
                  <c:v>640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1307611111111111"/>
          <c:y val="0.30615729166666672"/>
          <c:w val="0.14458129629629632"/>
          <c:h val="0.39961723534558186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 Norte: Inversión Minera Acumulada Enero – Junio
(Millones de US$)
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10448148148148"/>
          <c:y val="0.19007013888888888"/>
          <c:w val="0.78357796296296278"/>
          <c:h val="0.64213263888888905"/>
        </c:manualLayout>
      </c:layout>
      <c:barChart>
        <c:barDir val="col"/>
        <c:grouping val="clustered"/>
        <c:varyColors val="0"/>
        <c:ser>
          <c:idx val="0"/>
          <c:order val="0"/>
          <c:tx>
            <c:v>Inversión Minera (Mlls de US$)</c:v>
          </c:tx>
          <c:spPr>
            <a:solidFill>
              <a:schemeClr val="accent2"/>
            </a:solidFill>
          </c:spPr>
          <c:invertIfNegative val="0"/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Norte!$I$70:$I$82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Norte!$O$70:$O$82</c:f>
              <c:numCache>
                <c:formatCode>#,##0.0</c:formatCode>
                <c:ptCount val="13"/>
                <c:pt idx="0">
                  <c:v>66.912999999999997</c:v>
                </c:pt>
                <c:pt idx="1">
                  <c:v>68.83</c:v>
                </c:pt>
                <c:pt idx="2">
                  <c:v>229.92500000000001</c:v>
                </c:pt>
                <c:pt idx="3">
                  <c:v>356.858</c:v>
                </c:pt>
                <c:pt idx="4">
                  <c:v>476.99599999999998</c:v>
                </c:pt>
                <c:pt idx="5">
                  <c:v>756.52099999999996</c:v>
                </c:pt>
                <c:pt idx="6">
                  <c:v>1050.32</c:v>
                </c:pt>
                <c:pt idx="7">
                  <c:v>2003.9680000000001</c:v>
                </c:pt>
                <c:pt idx="8">
                  <c:v>2053.335</c:v>
                </c:pt>
                <c:pt idx="9">
                  <c:v>1262.7460000000001</c:v>
                </c:pt>
                <c:pt idx="10">
                  <c:v>914.05600000000004</c:v>
                </c:pt>
                <c:pt idx="11">
                  <c:v>842.50199999999995</c:v>
                </c:pt>
                <c:pt idx="12">
                  <c:v>764.26700000000005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13952"/>
        <c:axId val="45682688"/>
      </c:barChart>
      <c:lineChart>
        <c:grouping val="standard"/>
        <c:varyColors val="0"/>
        <c:ser>
          <c:idx val="1"/>
          <c:order val="1"/>
          <c:tx>
            <c:v>Variación Anual de la Inversión Minera (%)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4.7037037037037058E-2"/>
                  <c:y val="4.850694444444438E-2"/>
                </c:manualLayout>
              </c:layout>
              <c:spPr/>
              <c:txPr>
                <a:bodyPr/>
                <a:lstStyle/>
                <a:p>
                  <a:pPr>
                    <a:defRPr sz="750">
                      <a:solidFill>
                        <a:srgbClr val="C00000"/>
                      </a:solidFill>
                      <a:latin typeface="Arial Narrow" panose="020B0606020202030204" pitchFamily="34" charset="0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Norte!$P$70:$P$82</c:f>
              <c:numCache>
                <c:formatCode>0.0%</c:formatCode>
                <c:ptCount val="13"/>
                <c:pt idx="1">
                  <c:v>2.8649141422444124E-2</c:v>
                </c:pt>
                <c:pt idx="2">
                  <c:v>2.3404765363940143</c:v>
                </c:pt>
                <c:pt idx="3">
                  <c:v>0.55206262911819071</c:v>
                </c:pt>
                <c:pt idx="4">
                  <c:v>0.33665491596097041</c:v>
                </c:pt>
                <c:pt idx="5">
                  <c:v>0.58601120344824698</c:v>
                </c:pt>
                <c:pt idx="6">
                  <c:v>0.38835537942766951</c:v>
                </c:pt>
                <c:pt idx="7">
                  <c:v>0.90795947901591911</c:v>
                </c:pt>
                <c:pt idx="8">
                  <c:v>2.4634624904189995E-2</c:v>
                </c:pt>
                <c:pt idx="9">
                  <c:v>-0.38502679786785887</c:v>
                </c:pt>
                <c:pt idx="10">
                  <c:v>-0.27613629344302026</c:v>
                </c:pt>
                <c:pt idx="11">
                  <c:v>-7.8281855816273893E-2</c:v>
                </c:pt>
                <c:pt idx="12">
                  <c:v>-9.2860313684715146E-2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85760"/>
        <c:axId val="45684224"/>
      </c:lineChart>
      <c:catAx>
        <c:axId val="4521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45682688"/>
        <c:crosses val="autoZero"/>
        <c:auto val="1"/>
        <c:lblAlgn val="ctr"/>
        <c:lblOffset val="100"/>
        <c:noMultiLvlLbl val="0"/>
      </c:catAx>
      <c:valAx>
        <c:axId val="45682688"/>
        <c:scaling>
          <c:orientation val="minMax"/>
          <c:max val="2500"/>
          <c:min val="-800"/>
        </c:scaling>
        <c:delete val="0"/>
        <c:axPos val="l"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45213952"/>
        <c:crosses val="autoZero"/>
        <c:crossBetween val="between"/>
      </c:valAx>
      <c:valAx>
        <c:axId val="45684224"/>
        <c:scaling>
          <c:orientation val="minMax"/>
          <c:max val="3"/>
          <c:min val="-1"/>
        </c:scaling>
        <c:delete val="0"/>
        <c:axPos val="r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45685760"/>
        <c:crosses val="max"/>
        <c:crossBetween val="between"/>
      </c:valAx>
      <c:catAx>
        <c:axId val="45685760"/>
        <c:scaling>
          <c:orientation val="minMax"/>
        </c:scaling>
        <c:delete val="1"/>
        <c:axPos val="b"/>
        <c:majorTickMark val="out"/>
        <c:minorTickMark val="none"/>
        <c:tickLblPos val="none"/>
        <c:crossAx val="456842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1028222222222224"/>
          <c:y val="0.19451458333333335"/>
          <c:w val="0.4044611111111111"/>
          <c:h val="9.9836111111111125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Cartera Estimada de Proyectos Mineros según inversionistas</a:t>
            </a:r>
          </a:p>
          <a:p>
            <a:pPr>
              <a:defRPr sz="1000"/>
            </a:pPr>
            <a:r>
              <a:rPr lang="en-US" sz="1000" b="0"/>
              <a:t>(Millones</a:t>
            </a:r>
            <a:r>
              <a:rPr lang="en-US" sz="1000" b="0" baseline="0"/>
              <a:t> de US$)</a:t>
            </a:r>
            <a:endParaRPr lang="en-US" sz="100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196323412698413"/>
          <c:y val="0.18079861111111117"/>
          <c:w val="0.72493115079365067"/>
          <c:h val="0.726597222222222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Norte!$S$104:$S$109</c:f>
              <c:strCache>
                <c:ptCount val="6"/>
                <c:pt idx="0">
                  <c:v>CHINA</c:v>
                </c:pt>
                <c:pt idx="1">
                  <c:v>USA  / PERU</c:v>
                </c:pt>
                <c:pt idx="2">
                  <c:v>CANADA</c:v>
                </c:pt>
                <c:pt idx="3">
                  <c:v>PERU</c:v>
                </c:pt>
                <c:pt idx="4">
                  <c:v>UK / AUSTRALIA</c:v>
                </c:pt>
                <c:pt idx="5">
                  <c:v>BRASIL</c:v>
                </c:pt>
              </c:strCache>
            </c:strRef>
          </c:cat>
          <c:val>
            <c:numRef>
              <c:f>Norte!$T$104:$T$109</c:f>
              <c:numCache>
                <c:formatCode>#,##0.0</c:formatCode>
                <c:ptCount val="6"/>
                <c:pt idx="0">
                  <c:v>6000</c:v>
                </c:pt>
                <c:pt idx="1">
                  <c:v>4800</c:v>
                </c:pt>
                <c:pt idx="2">
                  <c:v>2497</c:v>
                </c:pt>
                <c:pt idx="3">
                  <c:v>2450</c:v>
                </c:pt>
                <c:pt idx="4">
                  <c:v>1000</c:v>
                </c:pt>
                <c:pt idx="5">
                  <c:v>520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719552"/>
        <c:axId val="45721088"/>
      </c:barChart>
      <c:catAx>
        <c:axId val="45719552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45721088"/>
        <c:crosses val="autoZero"/>
        <c:auto val="1"/>
        <c:lblAlgn val="ctr"/>
        <c:lblOffset val="100"/>
        <c:noMultiLvlLbl val="0"/>
      </c:catAx>
      <c:valAx>
        <c:axId val="4572108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45719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438150</xdr:colOff>
      <xdr:row>6</xdr:row>
      <xdr:rowOff>137223</xdr:rowOff>
    </xdr:from>
    <xdr:to>
      <xdr:col>12</xdr:col>
      <xdr:colOff>152401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1375473"/>
          <a:ext cx="3000376" cy="3038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234662</xdr:colOff>
      <xdr:row>0</xdr:row>
      <xdr:rowOff>88323</xdr:rowOff>
    </xdr:from>
    <xdr:to>
      <xdr:col>17</xdr:col>
      <xdr:colOff>691862</xdr:colOff>
      <xdr:row>3</xdr:row>
      <xdr:rowOff>50223</xdr:rowOff>
    </xdr:to>
    <xdr:sp macro="" textlink="">
      <xdr:nvSpPr>
        <xdr:cNvPr id="3" name="2 Flecha abajo"/>
        <xdr:cNvSpPr/>
      </xdr:nvSpPr>
      <xdr:spPr>
        <a:xfrm>
          <a:off x="12026612" y="88323"/>
          <a:ext cx="457200" cy="533400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17</xdr:col>
      <xdr:colOff>297630</xdr:colOff>
      <xdr:row>8</xdr:row>
      <xdr:rowOff>444592</xdr:rowOff>
    </xdr:from>
    <xdr:to>
      <xdr:col>23</xdr:col>
      <xdr:colOff>83483</xdr:colOff>
      <xdr:row>23</xdr:row>
      <xdr:rowOff>175739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239256</xdr:colOff>
      <xdr:row>48</xdr:row>
      <xdr:rowOff>128635</xdr:rowOff>
    </xdr:from>
    <xdr:to>
      <xdr:col>23</xdr:col>
      <xdr:colOff>90636</xdr:colOff>
      <xdr:row>63</xdr:row>
      <xdr:rowOff>110314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295790</xdr:colOff>
      <xdr:row>84</xdr:row>
      <xdr:rowOff>48065</xdr:rowOff>
    </xdr:from>
    <xdr:to>
      <xdr:col>23</xdr:col>
      <xdr:colOff>81643</xdr:colOff>
      <xdr:row>98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281870</xdr:colOff>
      <xdr:row>66</xdr:row>
      <xdr:rowOff>125613</xdr:rowOff>
    </xdr:from>
    <xdr:to>
      <xdr:col>23</xdr:col>
      <xdr:colOff>49696</xdr:colOff>
      <xdr:row>81</xdr:row>
      <xdr:rowOff>148113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481012</xdr:colOff>
      <xdr:row>99</xdr:row>
      <xdr:rowOff>109537</xdr:rowOff>
    </xdr:from>
    <xdr:to>
      <xdr:col>22</xdr:col>
      <xdr:colOff>806137</xdr:colOff>
      <xdr:row>114</xdr:row>
      <xdr:rowOff>132037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0.0034</cdr:x>
      <cdr:y>0.90785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360" y="2614614"/>
          <a:ext cx="5381640" cy="265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r>
            <a:rPr lang="es-MX" sz="750" b="0"/>
            <a:t>Fuente: INEI</a:t>
          </a:r>
          <a:r>
            <a:rPr lang="es-MX" sz="750" b="0" baseline="0"/>
            <a:t>                                                                                                                                                                  Elaboración: CIE-PERUCÁMARAS</a:t>
          </a:r>
          <a:endParaRPr lang="es-MX" sz="750" b="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0.0034</cdr:x>
      <cdr:y>0.91391</cdr:y>
    </cdr:from>
    <cdr:to>
      <cdr:x>1</cdr:x>
      <cdr:y>0.98953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375" y="2632075"/>
          <a:ext cx="5381625" cy="2177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750" b="0"/>
            <a:t>Fuente: MEM</a:t>
          </a:r>
          <a:r>
            <a:rPr lang="es-MX" sz="750" b="0" baseline="0"/>
            <a:t>                                                                                                                                                                  Elaboración: CIE-PERUCÁMARAS</a:t>
          </a:r>
          <a:endParaRPr lang="es-MX" sz="750" b="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0.0034</cdr:x>
      <cdr:y>0.91435</cdr:y>
    </cdr:from>
    <cdr:to>
      <cdr:x>1</cdr:x>
      <cdr:y>0.99373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375" y="2508250"/>
          <a:ext cx="5381625" cy="2177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750" b="0"/>
            <a:t>Fuente: MEM</a:t>
          </a:r>
          <a:r>
            <a:rPr lang="es-MX" sz="750" b="0" baseline="0"/>
            <a:t>                                                                                                                                                                  Elaboración: CIE-PERUCÁMARAS</a:t>
          </a:r>
          <a:endParaRPr lang="es-MX" sz="750" b="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0.92436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62170"/>
          <a:ext cx="5400000" cy="2178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750" b="0"/>
            <a:t>Fuente: MEM</a:t>
          </a:r>
          <a:r>
            <a:rPr lang="es-MX" sz="750" b="0" baseline="0"/>
            <a:t>                                                                                                                                                                  Elaboración: CIE-PERUCÁMARAS</a:t>
          </a:r>
          <a:endParaRPr lang="es-MX" sz="750" b="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0.92053</cdr:y>
    </cdr:from>
    <cdr:to>
      <cdr:x>1</cdr:x>
      <cdr:y>0.99376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51125"/>
          <a:ext cx="5040000" cy="2109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750" b="0"/>
            <a:t>Fuente: MEM</a:t>
          </a:r>
          <a:r>
            <a:rPr lang="es-MX" sz="750" b="0" baseline="0"/>
            <a:t>                                                                                                                                                                  Elaboración: CIE-PERUCÁMARAS</a:t>
          </a:r>
          <a:endParaRPr lang="es-MX" sz="750" b="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lejandro\PRACTICANTES-OTED\WINDOWS\Temporary%20Internet%20Files\OLK62A1\Libro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montero\boletin\WINDOWS\TEMP\BolMen_07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s%20documentos\WORK\BOLETMES\1998\Bol_1298%20Complet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ol_1198%20Complet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afp.gob.pe/estadistica/financiera/2002/Febrero/wBol_02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orres\AVANCE%20ECONOMICO%20Y%20SOCIAL_Para%20actualizar%20a%20Diciembre%202014\MENSUAL\BC-JUNIO\ESTBCJUL.XLW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Boletin%20Semanal\sem32_00\Boletin%20Mensual\Bol_052000%20prelimina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ol_08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G_35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obles\semanal\Mis%20documentos\Mensual\Bol_07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amander\c\WINDOWS\TEMP\1996\BOL_05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s%20Documentos\WORK\BOLETMES\1999\Bol_01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ol_0998.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 xml:space="preserve"> (1)  Considera a los afiliados que han efectuado aportes durante los últimos 12 meses.</v>
          </cell>
        </row>
        <row r="39">
          <cell r="B39" t="str">
            <v xml:space="preserve"> (2)  Edad de los afiliados al mes de marzo de 2001.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28"/>
      <sheetName val="PAG_34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9"/>
      <sheetName val="PAG_30"/>
      <sheetName val="PAG_31"/>
      <sheetName val="PAG_32"/>
      <sheetName val="PAG_33"/>
      <sheetName val="PAG_35"/>
      <sheetName val="PAG_36"/>
      <sheetName val="PAG_3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10"/>
      <sheetName val="PAG_15"/>
      <sheetName val="PAG_16"/>
      <sheetName val="PAG_17"/>
      <sheetName val="PAG_18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09"/>
      <sheetName val="PAG_11"/>
      <sheetName val="PAG_19"/>
      <sheetName val="PAG_37"/>
      <sheetName val="PAG_38"/>
      <sheetName val="PAG_39"/>
      <sheetName val="PAG_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10"/>
      <sheetName val="PAG_15"/>
      <sheetName val="PAG_16"/>
      <sheetName val="PAG_17"/>
      <sheetName val="PAG_18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11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PAG27"/>
      <sheetName val="PAG30"/>
      <sheetName val="PAG31"/>
      <sheetName val="PAG32"/>
      <sheetName val="PAG33"/>
      <sheetName val="PAG34"/>
      <sheetName val="PAG35"/>
      <sheetName val="PAG36"/>
      <sheetName val="PAG41"/>
      <sheetName val="PAG42"/>
      <sheetName val="PAG43"/>
      <sheetName val="PAG44"/>
      <sheetName val="PAG45"/>
      <sheetName val="PAG46"/>
      <sheetName val="PAG47"/>
      <sheetName val="PAG48"/>
      <sheetName val="PAG49"/>
      <sheetName val="PAG50"/>
      <sheetName val="PAG51"/>
      <sheetName val="PAG52"/>
      <sheetName val="PAG53"/>
      <sheetName val="PAG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5"/>
      <sheetName val="PAG25.1"/>
      <sheetName val="PAG27"/>
      <sheetName val="PAG28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PAG25_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00"/>
      <sheetName val="PAG_01"/>
      <sheetName val="PAG_02"/>
      <sheetName val="Hoja1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Com y Prim"/>
      <sheetName val="PAG4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CD3"/>
      <sheetName val="Ing-Egresos"/>
      <sheetName val="Concen"/>
      <sheetName val="Intru"/>
      <sheetName val="Cartera"/>
      <sheetName val="Rent 12m"/>
      <sheetName val="CD 6"/>
      <sheetName val="CD22"/>
      <sheetName val="CD 1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Intru"/>
      <sheetName val="Montos Set"/>
      <sheetName val="VC_Sh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Hoja1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>
      <selection activeCell="O10" sqref="O10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62" t="s">
        <v>145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</row>
    <row r="4" spans="2:18" ht="19.5" customHeight="1" x14ac:dyDescent="0.25">
      <c r="B4" s="163" t="s">
        <v>146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</row>
    <row r="5" spans="2:18" ht="15" customHeight="1" x14ac:dyDescent="0.25">
      <c r="B5" s="164" t="s">
        <v>72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</row>
    <row r="6" spans="2:18" ht="15" customHeight="1" x14ac:dyDescent="0.25">
      <c r="J6" s="4"/>
    </row>
    <row r="7" spans="2:18" ht="15" customHeight="1" x14ac:dyDescent="0.25">
      <c r="J7" s="4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>
      <selection activeCell="B2" sqref="B2"/>
    </sheetView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65" t="s">
        <v>0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</row>
    <row r="9" spans="2:15" x14ac:dyDescent="0.25"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</row>
    <row r="10" spans="2:15" x14ac:dyDescent="0.25"/>
    <row r="11" spans="2:15" x14ac:dyDescent="0.25">
      <c r="G11" s="9"/>
    </row>
    <row r="12" spans="2:15" x14ac:dyDescent="0.25">
      <c r="F12" s="9" t="s">
        <v>66</v>
      </c>
      <c r="G12" s="9"/>
      <c r="J12" s="2">
        <v>2</v>
      </c>
    </row>
    <row r="13" spans="2:15" x14ac:dyDescent="0.25">
      <c r="G13" s="9" t="s">
        <v>67</v>
      </c>
      <c r="J13" s="2">
        <v>3</v>
      </c>
    </row>
    <row r="14" spans="2:15" x14ac:dyDescent="0.25">
      <c r="G14" s="9" t="s">
        <v>68</v>
      </c>
      <c r="J14" s="2">
        <v>4</v>
      </c>
    </row>
    <row r="15" spans="2:15" x14ac:dyDescent="0.25">
      <c r="G15" s="9" t="s">
        <v>69</v>
      </c>
      <c r="J15" s="2">
        <v>5</v>
      </c>
    </row>
    <row r="16" spans="2:15" x14ac:dyDescent="0.25">
      <c r="G16" s="9" t="s">
        <v>70</v>
      </c>
      <c r="J16" s="2">
        <v>6</v>
      </c>
    </row>
    <row r="17" spans="7:10" x14ac:dyDescent="0.25">
      <c r="G17" s="9" t="s">
        <v>71</v>
      </c>
      <c r="J17" s="2">
        <v>7</v>
      </c>
    </row>
    <row r="18" spans="7:10" x14ac:dyDescent="0.25">
      <c r="G18" s="13" t="s">
        <v>5</v>
      </c>
      <c r="J18" s="2">
        <v>8</v>
      </c>
    </row>
    <row r="19" spans="7:10" x14ac:dyDescent="0.25">
      <c r="G19" s="9" t="s">
        <v>6</v>
      </c>
      <c r="J19" s="2">
        <v>9</v>
      </c>
    </row>
    <row r="20" spans="7:10" x14ac:dyDescent="0.25">
      <c r="G20" s="9"/>
      <c r="J20" s="2"/>
    </row>
    <row r="21" spans="7:10" x14ac:dyDescent="0.25">
      <c r="G21" s="9"/>
    </row>
    <row r="22" spans="7:10" x14ac:dyDescent="0.25">
      <c r="G22" s="9"/>
    </row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Cajamarca'!A1" display="Cajamarca"/>
    <hyperlink ref="G14" location="'La Libertad'!A1" display="La Libertad"/>
    <hyperlink ref="G15" location="'Lambayeque'!A1" display="Lambayeque"/>
    <hyperlink ref="G16" location="'Piura'!A1" display="Piura"/>
    <hyperlink ref="G17" location="'Tumbes'!A1" display="Tumbes"/>
    <hyperlink ref="G18" location="'Junín'!A1" display="Junín"/>
    <hyperlink ref="G19" location="'Pasco'!A1" display="Pasco"/>
    <hyperlink ref="F12" location="'Norte'!A1" display="Nort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118"/>
  <sheetViews>
    <sheetView zoomScaleNormal="100" workbookViewId="0">
      <selection activeCell="B8" sqref="B8"/>
    </sheetView>
  </sheetViews>
  <sheetFormatPr baseColWidth="10" defaultColWidth="0" defaultRowHeight="15" x14ac:dyDescent="0.25"/>
  <cols>
    <col min="1" max="1" width="11.7109375" style="1" customWidth="1"/>
    <col min="2" max="2" width="11.7109375" style="44" customWidth="1"/>
    <col min="3" max="15" width="10.7109375" style="44" customWidth="1"/>
    <col min="16" max="16" width="11.7109375" style="44" customWidth="1"/>
    <col min="17" max="17" width="2.42578125" style="10" customWidth="1"/>
    <col min="18" max="18" width="14" style="10" customWidth="1"/>
    <col min="19" max="19" width="16.7109375" style="10" customWidth="1"/>
    <col min="20" max="20" width="13.85546875" style="10" customWidth="1"/>
    <col min="21" max="21" width="13.28515625" style="10" customWidth="1"/>
    <col min="22" max="22" width="12.85546875" style="10" customWidth="1"/>
    <col min="23" max="23" width="13.5703125" style="10" customWidth="1"/>
    <col min="24" max="24" width="1.7109375" style="10" customWidth="1"/>
    <col min="25" max="16384" width="11.42578125" style="3" hidden="1"/>
  </cols>
  <sheetData>
    <row r="1" spans="2:23" x14ac:dyDescent="0.25">
      <c r="B1" s="182" t="s">
        <v>147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43"/>
    </row>
    <row r="2" spans="2:23" x14ac:dyDescent="0.25"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43"/>
    </row>
    <row r="3" spans="2:23" x14ac:dyDescent="0.25">
      <c r="B3" s="57" t="str">
        <f>+B6</f>
        <v>1. Aporte del Sector Minero a la Economía Regional</v>
      </c>
      <c r="C3" s="6"/>
      <c r="D3" s="6"/>
      <c r="E3" s="6"/>
      <c r="F3" s="6"/>
      <c r="G3" s="6"/>
      <c r="H3" s="57"/>
      <c r="I3" s="6" t="str">
        <f>+B66</f>
        <v>3. Inversión Minera Ene-Jun 2017 / 2016</v>
      </c>
      <c r="J3" s="6"/>
      <c r="K3" s="6"/>
      <c r="L3" s="6"/>
      <c r="M3" s="57"/>
      <c r="N3" s="6"/>
      <c r="O3" s="6"/>
      <c r="P3" s="20"/>
    </row>
    <row r="4" spans="2:23" x14ac:dyDescent="0.25">
      <c r="B4" s="57" t="str">
        <f>+B37</f>
        <v>2. Producción Minero Metálica</v>
      </c>
      <c r="C4" s="6"/>
      <c r="D4" s="6"/>
      <c r="E4" s="6"/>
      <c r="F4" s="6"/>
      <c r="G4" s="6"/>
      <c r="H4" s="57"/>
      <c r="I4" s="6" t="str">
        <f>+B85</f>
        <v>4. Cartera de Proyectos Mineros : Macro Región Norte</v>
      </c>
      <c r="J4" s="6"/>
      <c r="K4" s="6"/>
      <c r="L4" s="6"/>
      <c r="M4" s="57"/>
      <c r="N4" s="6"/>
      <c r="O4" s="6"/>
      <c r="P4" s="20"/>
      <c r="R4" s="18"/>
      <c r="S4" s="18"/>
      <c r="T4" s="18"/>
      <c r="U4" s="18"/>
      <c r="V4" s="18"/>
      <c r="W4" s="18"/>
    </row>
    <row r="5" spans="2:23" x14ac:dyDescent="0.25">
      <c r="B5" s="19"/>
      <c r="R5" s="18"/>
      <c r="S5" s="18"/>
      <c r="T5" s="18"/>
      <c r="U5" s="18"/>
      <c r="V5" s="18"/>
      <c r="W5" s="18"/>
    </row>
    <row r="6" spans="2:23" x14ac:dyDescent="0.25">
      <c r="B6" s="58" t="s">
        <v>24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6"/>
      <c r="R6" s="18"/>
      <c r="S6" s="18"/>
      <c r="T6" s="18"/>
      <c r="U6" s="18"/>
      <c r="V6" s="18"/>
      <c r="W6" s="18"/>
    </row>
    <row r="7" spans="2:23" x14ac:dyDescent="0.25"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8"/>
    </row>
    <row r="8" spans="2:23" x14ac:dyDescent="0.25">
      <c r="B8" s="64"/>
      <c r="C8" s="65"/>
      <c r="D8" s="65"/>
      <c r="E8" s="65"/>
      <c r="F8" s="177" t="s">
        <v>73</v>
      </c>
      <c r="G8" s="177"/>
      <c r="H8" s="177"/>
      <c r="I8" s="177"/>
      <c r="J8" s="177"/>
      <c r="K8" s="177"/>
      <c r="L8" s="177"/>
      <c r="M8" s="65"/>
      <c r="N8" s="65"/>
      <c r="O8" s="65"/>
      <c r="P8" s="68"/>
    </row>
    <row r="9" spans="2:23" ht="38.25" x14ac:dyDescent="0.25">
      <c r="B9" s="64"/>
      <c r="C9" s="65"/>
      <c r="D9" s="65"/>
      <c r="E9" s="65"/>
      <c r="F9" s="186" t="s">
        <v>7</v>
      </c>
      <c r="G9" s="187"/>
      <c r="H9" s="188"/>
      <c r="I9" s="71" t="s">
        <v>27</v>
      </c>
      <c r="J9" s="71" t="s">
        <v>9</v>
      </c>
      <c r="K9" s="71" t="s">
        <v>10</v>
      </c>
      <c r="L9" s="71" t="s">
        <v>11</v>
      </c>
      <c r="M9" s="65"/>
      <c r="N9" s="65"/>
      <c r="O9" s="65"/>
      <c r="P9" s="68"/>
      <c r="Q9" s="21"/>
      <c r="R9" s="21"/>
      <c r="S9" s="21"/>
      <c r="T9" s="21"/>
      <c r="U9" s="21"/>
      <c r="V9" s="21"/>
    </row>
    <row r="10" spans="2:23" x14ac:dyDescent="0.25">
      <c r="B10" s="64"/>
      <c r="C10" s="65"/>
      <c r="D10" s="65"/>
      <c r="E10" s="65"/>
      <c r="F10" s="166" t="s">
        <v>16</v>
      </c>
      <c r="G10" s="181"/>
      <c r="H10" s="167"/>
      <c r="I10" s="62">
        <v>14337.807000000001</v>
      </c>
      <c r="J10" s="63">
        <v>0.22610508376006683</v>
      </c>
      <c r="K10" s="63">
        <v>3.4265090948096599E-2</v>
      </c>
      <c r="L10" s="62">
        <v>0.75166464499507624</v>
      </c>
      <c r="M10" s="65"/>
      <c r="N10" s="65"/>
      <c r="O10" s="65"/>
      <c r="P10" s="68"/>
      <c r="Q10" s="21"/>
      <c r="R10" s="21"/>
      <c r="S10" s="21"/>
      <c r="T10" s="21"/>
      <c r="U10" s="21"/>
      <c r="V10" s="21"/>
    </row>
    <row r="11" spans="2:23" x14ac:dyDescent="0.25">
      <c r="B11" s="64"/>
      <c r="C11" s="65"/>
      <c r="D11" s="65"/>
      <c r="E11" s="65"/>
      <c r="F11" s="166" t="s">
        <v>19</v>
      </c>
      <c r="G11" s="181"/>
      <c r="H11" s="167"/>
      <c r="I11" s="62">
        <v>8433.0049999999992</v>
      </c>
      <c r="J11" s="63">
        <v>0.13298723451041447</v>
      </c>
      <c r="K11" s="63">
        <v>1.6386066901617591E-2</v>
      </c>
      <c r="L11" s="62">
        <v>0.21513929911991311</v>
      </c>
      <c r="M11" s="65"/>
      <c r="N11" s="65"/>
      <c r="O11" s="65"/>
      <c r="P11" s="68"/>
      <c r="Q11" s="21"/>
      <c r="R11" s="21"/>
      <c r="S11" s="21"/>
      <c r="T11" s="21"/>
      <c r="U11" s="21"/>
      <c r="V11" s="21"/>
    </row>
    <row r="12" spans="2:23" x14ac:dyDescent="0.25">
      <c r="B12" s="64"/>
      <c r="C12" s="65"/>
      <c r="D12" s="65"/>
      <c r="E12" s="65"/>
      <c r="F12" s="166" t="s">
        <v>21</v>
      </c>
      <c r="G12" s="181"/>
      <c r="H12" s="167"/>
      <c r="I12" s="62">
        <v>7900.14</v>
      </c>
      <c r="J12" s="63">
        <v>0.12458403271966587</v>
      </c>
      <c r="K12" s="63">
        <v>-2.9406615520987445E-2</v>
      </c>
      <c r="L12" s="62">
        <v>-0.37875979685226829</v>
      </c>
      <c r="M12" s="65"/>
      <c r="N12" s="65"/>
      <c r="O12" s="65"/>
      <c r="P12" s="68"/>
      <c r="Q12" s="21"/>
      <c r="R12" s="21"/>
      <c r="S12" s="21"/>
      <c r="T12" s="21"/>
      <c r="U12" s="21"/>
      <c r="V12" s="21"/>
    </row>
    <row r="13" spans="2:23" x14ac:dyDescent="0.25">
      <c r="B13" s="64"/>
      <c r="C13" s="65"/>
      <c r="D13" s="65"/>
      <c r="E13" s="65"/>
      <c r="F13" s="183" t="s">
        <v>12</v>
      </c>
      <c r="G13" s="184"/>
      <c r="H13" s="185"/>
      <c r="I13" s="60">
        <v>7236.4880000000003</v>
      </c>
      <c r="J13" s="61">
        <v>0.11411833939239931</v>
      </c>
      <c r="K13" s="61">
        <v>-7.2749766313077058E-2</v>
      </c>
      <c r="L13" s="60">
        <v>-0.89842922011845838</v>
      </c>
      <c r="M13" s="65"/>
      <c r="N13" s="65"/>
      <c r="O13" s="65"/>
      <c r="P13" s="68"/>
      <c r="Q13" s="21"/>
      <c r="R13" s="21"/>
      <c r="S13" s="21"/>
      <c r="T13" s="21"/>
      <c r="U13" s="21"/>
      <c r="V13" s="21"/>
    </row>
    <row r="14" spans="2:23" x14ac:dyDescent="0.25">
      <c r="B14" s="64"/>
      <c r="C14" s="65"/>
      <c r="D14" s="65"/>
      <c r="E14" s="65"/>
      <c r="F14" s="166" t="s">
        <v>20</v>
      </c>
      <c r="G14" s="181"/>
      <c r="H14" s="167"/>
      <c r="I14" s="62">
        <v>7003.1310000000003</v>
      </c>
      <c r="J14" s="63">
        <v>0.11043833421231856</v>
      </c>
      <c r="K14" s="63">
        <v>1.7630263464385676E-2</v>
      </c>
      <c r="L14" s="62">
        <v>0.19199168027612529</v>
      </c>
      <c r="M14" s="65"/>
      <c r="N14" s="65"/>
      <c r="O14" s="65"/>
      <c r="P14" s="68"/>
      <c r="Q14" s="21"/>
      <c r="R14" s="21"/>
      <c r="S14" s="21"/>
      <c r="T14" s="21"/>
      <c r="U14" s="21"/>
      <c r="V14" s="21"/>
    </row>
    <row r="15" spans="2:23" x14ac:dyDescent="0.25">
      <c r="B15" s="64"/>
      <c r="C15" s="65"/>
      <c r="D15" s="65"/>
      <c r="E15" s="65"/>
      <c r="F15" s="166" t="s">
        <v>22</v>
      </c>
      <c r="G15" s="181"/>
      <c r="H15" s="167"/>
      <c r="I15" s="62">
        <v>4680.13</v>
      </c>
      <c r="J15" s="63">
        <v>7.3804953969460005E-2</v>
      </c>
      <c r="K15" s="63">
        <v>-4.9746809227757982E-2</v>
      </c>
      <c r="L15" s="62">
        <v>-0.38770837386632562</v>
      </c>
      <c r="M15" s="65"/>
      <c r="N15" s="65"/>
      <c r="O15" s="65"/>
      <c r="P15" s="68"/>
      <c r="Q15" s="21"/>
      <c r="R15" s="21"/>
      <c r="S15" s="21"/>
      <c r="T15" s="21"/>
      <c r="U15" s="21"/>
      <c r="V15" s="21"/>
    </row>
    <row r="16" spans="2:23" x14ac:dyDescent="0.25">
      <c r="B16" s="64"/>
      <c r="C16" s="65"/>
      <c r="D16" s="65"/>
      <c r="E16" s="65"/>
      <c r="F16" s="166" t="s">
        <v>17</v>
      </c>
      <c r="G16" s="181"/>
      <c r="H16" s="167"/>
      <c r="I16" s="62">
        <v>4004.011</v>
      </c>
      <c r="J16" s="63">
        <v>6.3142657906556349E-2</v>
      </c>
      <c r="K16" s="63">
        <v>2.5650936902916754E-2</v>
      </c>
      <c r="L16" s="62">
        <v>0.15846023077517754</v>
      </c>
      <c r="M16" s="65"/>
      <c r="N16" s="65"/>
      <c r="O16" s="65"/>
      <c r="P16" s="68"/>
      <c r="Q16" s="21"/>
      <c r="R16" s="21"/>
      <c r="S16" s="21"/>
      <c r="T16" s="21"/>
      <c r="U16" s="21"/>
      <c r="V16" s="21"/>
    </row>
    <row r="17" spans="2:23" x14ac:dyDescent="0.25">
      <c r="B17" s="64"/>
      <c r="C17" s="65"/>
      <c r="D17" s="65"/>
      <c r="E17" s="65"/>
      <c r="F17" s="166" t="s">
        <v>15</v>
      </c>
      <c r="G17" s="181"/>
      <c r="H17" s="167"/>
      <c r="I17" s="62">
        <v>3987.4490000000001</v>
      </c>
      <c r="J17" s="63">
        <v>6.2881477630016544E-2</v>
      </c>
      <c r="K17" s="63">
        <v>4.9176001492414301E-2</v>
      </c>
      <c r="L17" s="62">
        <v>0.29574770108208098</v>
      </c>
      <c r="M17" s="65"/>
      <c r="N17" s="65"/>
      <c r="O17" s="65"/>
      <c r="P17" s="68"/>
    </row>
    <row r="18" spans="2:23" x14ac:dyDescent="0.25">
      <c r="B18" s="64"/>
      <c r="C18" s="65"/>
      <c r="D18" s="65"/>
      <c r="E18" s="65"/>
      <c r="F18" s="166" t="s">
        <v>14</v>
      </c>
      <c r="G18" s="181"/>
      <c r="H18" s="167"/>
      <c r="I18" s="62">
        <v>2754.498</v>
      </c>
      <c r="J18" s="63">
        <v>4.3438023751256841E-2</v>
      </c>
      <c r="K18" s="63">
        <v>9.8210248906573261E-2</v>
      </c>
      <c r="L18" s="62">
        <v>0.3897940015417502</v>
      </c>
      <c r="M18" s="65"/>
      <c r="N18" s="65"/>
      <c r="O18" s="65"/>
      <c r="P18" s="68"/>
    </row>
    <row r="19" spans="2:23" x14ac:dyDescent="0.25">
      <c r="B19" s="64"/>
      <c r="C19" s="65"/>
      <c r="D19" s="65"/>
      <c r="E19" s="65"/>
      <c r="F19" s="166" t="s">
        <v>18</v>
      </c>
      <c r="G19" s="181"/>
      <c r="H19" s="167"/>
      <c r="I19" s="62">
        <v>1536.64</v>
      </c>
      <c r="J19" s="63">
        <v>2.4232584237538494E-2</v>
      </c>
      <c r="K19" s="63">
        <v>2.9313159338432593E-2</v>
      </c>
      <c r="L19" s="62">
        <v>6.9248219047239878E-2</v>
      </c>
      <c r="M19" s="65"/>
      <c r="N19" s="65"/>
      <c r="O19" s="65"/>
      <c r="P19" s="68"/>
    </row>
    <row r="20" spans="2:23" x14ac:dyDescent="0.25">
      <c r="B20" s="64"/>
      <c r="C20" s="65"/>
      <c r="D20" s="65"/>
      <c r="E20" s="65"/>
      <c r="F20" s="166" t="s">
        <v>13</v>
      </c>
      <c r="G20" s="181"/>
      <c r="H20" s="167"/>
      <c r="I20" s="62">
        <v>843.57500000000005</v>
      </c>
      <c r="J20" s="63">
        <v>1.3303052275211849E-2</v>
      </c>
      <c r="K20" s="63">
        <v>-3.1680238390952908E-2</v>
      </c>
      <c r="L20" s="62">
        <v>-4.3673170116879823E-2</v>
      </c>
      <c r="M20" s="65"/>
      <c r="N20" s="65"/>
      <c r="O20" s="65"/>
      <c r="P20" s="68"/>
      <c r="V20" s="21"/>
      <c r="W20" s="21"/>
    </row>
    <row r="21" spans="2:23" x14ac:dyDescent="0.25">
      <c r="B21" s="64"/>
      <c r="C21" s="65"/>
      <c r="D21" s="65"/>
      <c r="E21" s="65"/>
      <c r="F21" s="166" t="s">
        <v>23</v>
      </c>
      <c r="G21" s="181"/>
      <c r="H21" s="167"/>
      <c r="I21" s="62">
        <v>695.26499999999999</v>
      </c>
      <c r="J21" s="63">
        <v>1.0964225635094882E-2</v>
      </c>
      <c r="K21" s="63">
        <v>-1.6913947007113683E-2</v>
      </c>
      <c r="L21" s="62">
        <v>-1.8928890935835205E-2</v>
      </c>
      <c r="M21" s="65"/>
      <c r="N21" s="65"/>
      <c r="O21" s="65"/>
      <c r="P21" s="68"/>
      <c r="V21" s="21"/>
      <c r="W21" s="21"/>
    </row>
    <row r="22" spans="2:23" x14ac:dyDescent="0.25">
      <c r="B22" s="64"/>
      <c r="C22" s="65"/>
      <c r="D22" s="65"/>
      <c r="E22" s="65"/>
      <c r="F22" s="178" t="s">
        <v>28</v>
      </c>
      <c r="G22" s="179"/>
      <c r="H22" s="180"/>
      <c r="I22" s="72">
        <v>63412.139000000003</v>
      </c>
      <c r="J22" s="74">
        <v>1</v>
      </c>
      <c r="K22" s="73">
        <v>3.4454632494760329E-3</v>
      </c>
      <c r="L22" s="72">
        <f>SUM(L10:L21)</f>
        <v>0.34454632494759607</v>
      </c>
      <c r="M22" s="65"/>
      <c r="N22" s="65"/>
      <c r="O22" s="65"/>
      <c r="P22" s="68"/>
      <c r="V22" s="21"/>
      <c r="W22" s="21"/>
    </row>
    <row r="23" spans="2:23" x14ac:dyDescent="0.25">
      <c r="B23" s="64"/>
      <c r="C23" s="65"/>
      <c r="D23" s="65"/>
      <c r="E23" s="65"/>
      <c r="F23" s="168" t="s">
        <v>29</v>
      </c>
      <c r="G23" s="168"/>
      <c r="H23" s="168"/>
      <c r="I23" s="168"/>
      <c r="J23" s="168"/>
      <c r="K23" s="168"/>
      <c r="L23" s="168"/>
      <c r="M23" s="65"/>
      <c r="N23" s="65"/>
      <c r="O23" s="65"/>
      <c r="P23" s="68"/>
    </row>
    <row r="24" spans="2:23" x14ac:dyDescent="0.25">
      <c r="B24" s="64"/>
      <c r="C24" s="65"/>
      <c r="D24" s="65"/>
      <c r="E24" s="65"/>
      <c r="F24" s="70"/>
      <c r="G24" s="70"/>
      <c r="H24" s="70"/>
      <c r="I24" s="70"/>
      <c r="J24" s="70"/>
      <c r="K24" s="70"/>
      <c r="L24" s="70"/>
      <c r="M24" s="65"/>
      <c r="N24" s="65"/>
      <c r="O24" s="65"/>
      <c r="P24" s="68"/>
    </row>
    <row r="25" spans="2:23" x14ac:dyDescent="0.25">
      <c r="B25" s="64"/>
      <c r="C25" s="65"/>
      <c r="D25" s="65"/>
      <c r="E25" s="65"/>
      <c r="F25" s="177" t="s">
        <v>30</v>
      </c>
      <c r="G25" s="177"/>
      <c r="H25" s="177"/>
      <c r="I25" s="177"/>
      <c r="J25" s="177"/>
      <c r="K25" s="177"/>
      <c r="L25" s="177"/>
      <c r="M25" s="65"/>
      <c r="N25" s="65"/>
      <c r="O25" s="65"/>
      <c r="P25" s="68"/>
    </row>
    <row r="26" spans="2:23" ht="38.25" x14ac:dyDescent="0.25">
      <c r="B26" s="64"/>
      <c r="C26" s="65"/>
      <c r="D26" s="65"/>
      <c r="E26" s="65"/>
      <c r="F26" s="81" t="s">
        <v>7</v>
      </c>
      <c r="G26" s="82"/>
      <c r="H26" s="71" t="s">
        <v>8</v>
      </c>
      <c r="I26" s="71" t="s">
        <v>9</v>
      </c>
      <c r="J26" s="71" t="s">
        <v>10</v>
      </c>
      <c r="K26" s="71" t="s">
        <v>11</v>
      </c>
      <c r="L26" s="71" t="s">
        <v>25</v>
      </c>
      <c r="M26" s="65"/>
      <c r="N26" s="65"/>
      <c r="O26" s="65"/>
      <c r="P26" s="68"/>
      <c r="S26" s="21"/>
      <c r="T26" s="21"/>
      <c r="U26" s="21"/>
      <c r="V26" s="21" t="s">
        <v>91</v>
      </c>
      <c r="W26" s="21" t="s">
        <v>65</v>
      </c>
    </row>
    <row r="27" spans="2:23" x14ac:dyDescent="0.25">
      <c r="B27" s="64"/>
      <c r="C27" s="65"/>
      <c r="D27" s="65"/>
      <c r="E27" s="65"/>
      <c r="F27" s="166" t="s">
        <v>67</v>
      </c>
      <c r="G27" s="167"/>
      <c r="H27" s="75">
        <v>2364.2049999999999</v>
      </c>
      <c r="I27" s="76">
        <v>0.22078163181392899</v>
      </c>
      <c r="J27" s="76">
        <v>-8.2021489861759944E-2</v>
      </c>
      <c r="K27" s="75">
        <v>-1.9512046431654224</v>
      </c>
      <c r="L27" s="79">
        <v>1</v>
      </c>
      <c r="M27" s="65"/>
      <c r="N27" s="65"/>
      <c r="O27" s="65"/>
      <c r="P27" s="68"/>
      <c r="S27" s="21" t="s">
        <v>67</v>
      </c>
      <c r="T27" s="21"/>
      <c r="U27" s="41">
        <v>10708.340999999999</v>
      </c>
      <c r="V27" s="41">
        <v>2364.2049999999999</v>
      </c>
      <c r="W27" s="41">
        <v>8344.1359999999986</v>
      </c>
    </row>
    <row r="28" spans="2:23" x14ac:dyDescent="0.25">
      <c r="B28" s="64"/>
      <c r="C28" s="65"/>
      <c r="D28" s="65"/>
      <c r="E28" s="65"/>
      <c r="F28" s="166" t="s">
        <v>74</v>
      </c>
      <c r="G28" s="167"/>
      <c r="H28" s="75">
        <v>2210.7640000000001</v>
      </c>
      <c r="I28" s="76">
        <v>0.11706549700932181</v>
      </c>
      <c r="J28" s="76">
        <v>-5.2103838081538068E-2</v>
      </c>
      <c r="K28" s="75">
        <v>-0.64575185446216343</v>
      </c>
      <c r="L28" s="79">
        <v>4</v>
      </c>
      <c r="M28" s="65"/>
      <c r="N28" s="65"/>
      <c r="O28" s="65"/>
      <c r="P28" s="68"/>
      <c r="S28" s="21" t="s">
        <v>68</v>
      </c>
      <c r="T28" s="21"/>
      <c r="U28" s="41">
        <v>20283.429</v>
      </c>
      <c r="V28" s="41">
        <v>2331.681</v>
      </c>
      <c r="W28" s="41">
        <v>17951.748</v>
      </c>
    </row>
    <row r="29" spans="2:23" x14ac:dyDescent="0.25">
      <c r="B29" s="64"/>
      <c r="C29" s="65"/>
      <c r="D29" s="65"/>
      <c r="E29" s="65"/>
      <c r="F29" s="166" t="s">
        <v>68</v>
      </c>
      <c r="G29" s="167"/>
      <c r="H29" s="75">
        <v>2331.681</v>
      </c>
      <c r="I29" s="76">
        <v>0.11495497137096494</v>
      </c>
      <c r="J29" s="76">
        <v>-6.5336767314379651E-2</v>
      </c>
      <c r="K29" s="75">
        <v>-0.80634042383307503</v>
      </c>
      <c r="L29" s="79">
        <v>4</v>
      </c>
      <c r="M29" s="65"/>
      <c r="N29" s="65"/>
      <c r="O29" s="65"/>
      <c r="P29" s="68"/>
      <c r="S29" s="21" t="s">
        <v>70</v>
      </c>
      <c r="T29" s="21"/>
      <c r="U29" s="41">
        <v>18884.847000000002</v>
      </c>
      <c r="V29" s="41">
        <v>2210.7640000000001</v>
      </c>
      <c r="W29" s="41">
        <v>16674.083000000002</v>
      </c>
    </row>
    <row r="30" spans="2:23" x14ac:dyDescent="0.25">
      <c r="B30" s="64"/>
      <c r="C30" s="65"/>
      <c r="D30" s="65"/>
      <c r="E30" s="65"/>
      <c r="F30" s="166" t="s">
        <v>75</v>
      </c>
      <c r="G30" s="167"/>
      <c r="H30" s="75">
        <v>286.92700000000002</v>
      </c>
      <c r="I30" s="76">
        <v>0.1141584540524626</v>
      </c>
      <c r="J30" s="76">
        <v>-0.20968723747090656</v>
      </c>
      <c r="K30" s="75">
        <v>-2.9859949119475089</v>
      </c>
      <c r="L30" s="79">
        <v>6</v>
      </c>
      <c r="M30" s="65"/>
      <c r="N30" s="65"/>
      <c r="O30" s="65"/>
      <c r="P30" s="68"/>
      <c r="S30" s="21" t="s">
        <v>71</v>
      </c>
      <c r="T30" s="21"/>
      <c r="U30" s="41">
        <v>2513.41</v>
      </c>
      <c r="V30" s="41">
        <v>286.92700000000002</v>
      </c>
      <c r="W30" s="41">
        <v>2226.4829999999997</v>
      </c>
    </row>
    <row r="31" spans="2:23" x14ac:dyDescent="0.25">
      <c r="B31" s="64"/>
      <c r="C31" s="65"/>
      <c r="D31" s="65"/>
      <c r="E31" s="65"/>
      <c r="F31" s="166" t="s">
        <v>69</v>
      </c>
      <c r="G31" s="167"/>
      <c r="H31" s="75">
        <v>42.911000000000001</v>
      </c>
      <c r="I31" s="76">
        <v>3.8931740123852852E-3</v>
      </c>
      <c r="J31" s="76">
        <v>0.1064383879534847</v>
      </c>
      <c r="K31" s="75">
        <v>3.8271493226094008E-2</v>
      </c>
      <c r="L31" s="79">
        <v>12</v>
      </c>
      <c r="M31" s="65"/>
      <c r="N31" s="65"/>
      <c r="O31" s="65"/>
      <c r="P31" s="68"/>
      <c r="S31" s="21" t="s">
        <v>69</v>
      </c>
      <c r="T31" s="21"/>
      <c r="U31" s="41">
        <v>11022.112000000001</v>
      </c>
      <c r="V31" s="41">
        <v>42.911000000000001</v>
      </c>
      <c r="W31" s="41">
        <v>10979.201000000001</v>
      </c>
    </row>
    <row r="32" spans="2:23" x14ac:dyDescent="0.25">
      <c r="B32" s="64"/>
      <c r="C32" s="65"/>
      <c r="D32" s="65"/>
      <c r="E32" s="65"/>
      <c r="F32" s="172" t="s">
        <v>26</v>
      </c>
      <c r="G32" s="173"/>
      <c r="H32" s="77">
        <v>7236.4880000000003</v>
      </c>
      <c r="I32" s="78">
        <v>0.11411833939239931</v>
      </c>
      <c r="J32" s="78">
        <v>-7.2749766313077058E-2</v>
      </c>
      <c r="K32" s="77">
        <v>-0.89842922011845838</v>
      </c>
      <c r="L32" s="80">
        <v>4</v>
      </c>
      <c r="M32" s="65"/>
      <c r="N32" s="65"/>
      <c r="O32" s="65"/>
      <c r="P32" s="68"/>
      <c r="S32" s="21"/>
      <c r="T32" s="21"/>
      <c r="U32" s="21"/>
      <c r="V32" s="21"/>
      <c r="W32" s="21"/>
    </row>
    <row r="33" spans="2:23" x14ac:dyDescent="0.25">
      <c r="B33" s="64"/>
      <c r="C33" s="65"/>
      <c r="D33" s="65"/>
      <c r="E33" s="65"/>
      <c r="F33" s="168" t="s">
        <v>29</v>
      </c>
      <c r="G33" s="168"/>
      <c r="H33" s="168"/>
      <c r="I33" s="168"/>
      <c r="J33" s="168"/>
      <c r="K33" s="168"/>
      <c r="L33" s="168"/>
      <c r="M33" s="65"/>
      <c r="N33" s="65"/>
      <c r="O33" s="65"/>
      <c r="P33" s="68"/>
      <c r="S33" s="21"/>
      <c r="T33" s="21"/>
      <c r="U33" s="21"/>
      <c r="V33" s="111"/>
      <c r="W33" s="21"/>
    </row>
    <row r="34" spans="2:23" x14ac:dyDescent="0.25">
      <c r="B34" s="64"/>
      <c r="C34" s="65"/>
      <c r="D34" s="65"/>
      <c r="E34" s="65"/>
      <c r="F34" s="113" t="s">
        <v>93</v>
      </c>
      <c r="G34" s="70"/>
      <c r="H34" s="70"/>
      <c r="I34" s="70"/>
      <c r="J34" s="70"/>
      <c r="K34" s="70"/>
      <c r="L34" s="70"/>
      <c r="M34" s="65"/>
      <c r="N34" s="65"/>
      <c r="O34" s="65"/>
      <c r="P34" s="68"/>
      <c r="V34" s="110"/>
    </row>
    <row r="35" spans="2:23" x14ac:dyDescent="0.25"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9"/>
      <c r="V35" s="110"/>
    </row>
    <row r="36" spans="2:23" x14ac:dyDescent="0.25">
      <c r="V36" s="110"/>
    </row>
    <row r="37" spans="2:23" x14ac:dyDescent="0.25">
      <c r="B37" s="58" t="s">
        <v>59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6"/>
    </row>
    <row r="38" spans="2:23" x14ac:dyDescent="0.25">
      <c r="B38" s="122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4"/>
    </row>
    <row r="39" spans="2:23" x14ac:dyDescent="0.25">
      <c r="B39" s="122"/>
      <c r="C39" s="123"/>
      <c r="D39" s="123"/>
      <c r="E39" s="174" t="s">
        <v>105</v>
      </c>
      <c r="F39" s="174"/>
      <c r="G39" s="174"/>
      <c r="H39" s="174"/>
      <c r="I39" s="174"/>
      <c r="J39" s="174"/>
      <c r="K39" s="174"/>
      <c r="L39" s="174"/>
      <c r="M39" s="123"/>
      <c r="N39" s="123"/>
      <c r="O39" s="123"/>
      <c r="P39" s="14"/>
    </row>
    <row r="40" spans="2:23" x14ac:dyDescent="0.25">
      <c r="B40" s="122"/>
      <c r="C40" s="123"/>
      <c r="D40" s="123"/>
      <c r="E40" s="175" t="s">
        <v>31</v>
      </c>
      <c r="F40" s="175"/>
      <c r="G40" s="175"/>
      <c r="H40" s="175"/>
      <c r="I40" s="175"/>
      <c r="J40" s="175"/>
      <c r="K40" s="175"/>
      <c r="L40" s="175"/>
      <c r="M40" s="123"/>
      <c r="N40" s="123"/>
      <c r="O40" s="123"/>
      <c r="P40" s="14"/>
    </row>
    <row r="41" spans="2:23" ht="21.75" customHeight="1" x14ac:dyDescent="0.25">
      <c r="B41" s="122"/>
      <c r="C41" s="123"/>
      <c r="D41" s="123"/>
      <c r="E41" s="102" t="s">
        <v>32</v>
      </c>
      <c r="F41" s="120" t="s">
        <v>33</v>
      </c>
      <c r="G41" s="120" t="s">
        <v>34</v>
      </c>
      <c r="H41" s="120" t="s">
        <v>35</v>
      </c>
      <c r="I41" s="120" t="s">
        <v>36</v>
      </c>
      <c r="J41" s="120" t="s">
        <v>37</v>
      </c>
      <c r="K41" s="120" t="s">
        <v>38</v>
      </c>
      <c r="L41" s="120" t="s">
        <v>39</v>
      </c>
      <c r="M41" s="123"/>
      <c r="N41" s="123"/>
      <c r="O41" s="123"/>
      <c r="P41" s="14"/>
    </row>
    <row r="42" spans="2:23" x14ac:dyDescent="0.25">
      <c r="B42" s="122"/>
      <c r="C42" s="123"/>
      <c r="D42" s="123"/>
      <c r="E42" s="101">
        <v>2007</v>
      </c>
      <c r="F42" s="121">
        <v>2186</v>
      </c>
      <c r="G42" s="112">
        <v>93.621388800000005</v>
      </c>
      <c r="H42" s="112">
        <v>156.06966739999999</v>
      </c>
      <c r="I42" s="121">
        <v>2760</v>
      </c>
      <c r="J42" s="121">
        <v>8006</v>
      </c>
      <c r="K42" s="121">
        <v>0</v>
      </c>
      <c r="L42" s="121">
        <v>0</v>
      </c>
      <c r="M42" s="123"/>
      <c r="N42" s="123"/>
      <c r="O42" s="123"/>
      <c r="P42" s="14"/>
    </row>
    <row r="43" spans="2:23" x14ac:dyDescent="0.25">
      <c r="B43" s="122"/>
      <c r="C43" s="123"/>
      <c r="D43" s="123"/>
      <c r="E43" s="101">
        <v>2008</v>
      </c>
      <c r="F43" s="121">
        <v>10306</v>
      </c>
      <c r="G43" s="112">
        <v>104.382859</v>
      </c>
      <c r="H43" s="112">
        <v>177.10783135000003</v>
      </c>
      <c r="I43" s="121">
        <v>3193</v>
      </c>
      <c r="J43" s="121">
        <v>9219</v>
      </c>
      <c r="K43" s="121">
        <v>0</v>
      </c>
      <c r="L43" s="121">
        <v>0</v>
      </c>
      <c r="M43" s="123"/>
      <c r="N43" s="123"/>
      <c r="O43" s="123"/>
      <c r="P43" s="14"/>
    </row>
    <row r="44" spans="2:23" x14ac:dyDescent="0.25">
      <c r="B44" s="122"/>
      <c r="C44" s="123"/>
      <c r="D44" s="123"/>
      <c r="E44" s="101">
        <v>2009</v>
      </c>
      <c r="F44" s="121">
        <v>40735</v>
      </c>
      <c r="G44" s="112">
        <v>110.44965199999999</v>
      </c>
      <c r="H44" s="112">
        <v>158.49921955000002</v>
      </c>
      <c r="I44" s="121">
        <v>3676</v>
      </c>
      <c r="J44" s="121">
        <v>11754</v>
      </c>
      <c r="K44" s="121">
        <v>0</v>
      </c>
      <c r="L44" s="121">
        <v>0</v>
      </c>
      <c r="M44" s="123"/>
      <c r="N44" s="123"/>
      <c r="O44" s="123"/>
      <c r="P44" s="14"/>
    </row>
    <row r="45" spans="2:23" x14ac:dyDescent="0.25">
      <c r="B45" s="122"/>
      <c r="C45" s="123"/>
      <c r="D45" s="123"/>
      <c r="E45" s="101">
        <v>2010</v>
      </c>
      <c r="F45" s="121">
        <v>45445</v>
      </c>
      <c r="G45" s="112">
        <v>90.899836800000003</v>
      </c>
      <c r="H45" s="112">
        <v>131.14478700000001</v>
      </c>
      <c r="I45" s="121">
        <v>3336</v>
      </c>
      <c r="J45" s="121">
        <v>10759</v>
      </c>
      <c r="K45" s="121">
        <v>0</v>
      </c>
      <c r="L45" s="121">
        <v>0</v>
      </c>
      <c r="M45" s="123"/>
      <c r="N45" s="123"/>
      <c r="O45" s="123"/>
      <c r="P45" s="14"/>
    </row>
    <row r="46" spans="2:23" x14ac:dyDescent="0.25">
      <c r="B46" s="122"/>
      <c r="C46" s="123"/>
      <c r="D46" s="123"/>
      <c r="E46" s="101">
        <v>2011</v>
      </c>
      <c r="F46" s="121">
        <v>41752</v>
      </c>
      <c r="G46" s="112">
        <v>89.30375995</v>
      </c>
      <c r="H46" s="112">
        <v>119.42793865000002</v>
      </c>
      <c r="I46" s="121">
        <v>2686</v>
      </c>
      <c r="J46" s="121">
        <v>8327</v>
      </c>
      <c r="K46" s="121">
        <v>0</v>
      </c>
      <c r="L46" s="121">
        <v>0</v>
      </c>
      <c r="M46" s="123"/>
      <c r="N46" s="123"/>
      <c r="O46" s="123"/>
      <c r="P46" s="14"/>
    </row>
    <row r="47" spans="2:23" x14ac:dyDescent="0.25">
      <c r="B47" s="122"/>
      <c r="C47" s="123"/>
      <c r="D47" s="123"/>
      <c r="E47" s="101">
        <v>2012</v>
      </c>
      <c r="F47" s="121">
        <v>39647</v>
      </c>
      <c r="G47" s="112">
        <v>97.995716649999991</v>
      </c>
      <c r="H47" s="112">
        <v>130.12703995000001</v>
      </c>
      <c r="I47" s="121">
        <v>2121</v>
      </c>
      <c r="J47" s="121">
        <v>7042</v>
      </c>
      <c r="K47" s="121">
        <v>0</v>
      </c>
      <c r="L47" s="121">
        <v>0</v>
      </c>
      <c r="M47" s="123"/>
      <c r="N47" s="123"/>
      <c r="O47" s="123"/>
      <c r="P47" s="14"/>
    </row>
    <row r="48" spans="2:23" x14ac:dyDescent="0.25">
      <c r="B48" s="122"/>
      <c r="C48" s="123"/>
      <c r="D48" s="123"/>
      <c r="E48" s="101">
        <v>2013</v>
      </c>
      <c r="F48" s="121">
        <v>33998</v>
      </c>
      <c r="G48" s="112">
        <v>84.954946650000011</v>
      </c>
      <c r="H48" s="112">
        <v>117.2705417</v>
      </c>
      <c r="I48" s="121">
        <v>2123</v>
      </c>
      <c r="J48" s="121">
        <v>6411</v>
      </c>
      <c r="K48" s="121">
        <v>0</v>
      </c>
      <c r="L48" s="121">
        <v>0</v>
      </c>
      <c r="M48" s="123"/>
      <c r="N48" s="123"/>
      <c r="O48" s="123"/>
      <c r="P48" s="14"/>
    </row>
    <row r="49" spans="2:23" x14ac:dyDescent="0.25">
      <c r="B49" s="122"/>
      <c r="C49" s="123"/>
      <c r="D49" s="123"/>
      <c r="E49" s="101">
        <v>2014</v>
      </c>
      <c r="F49" s="121">
        <v>36616</v>
      </c>
      <c r="G49" s="112">
        <v>82.270249000000007</v>
      </c>
      <c r="H49" s="112">
        <v>112.7913207</v>
      </c>
      <c r="I49" s="121">
        <v>1631</v>
      </c>
      <c r="J49" s="121">
        <v>4555</v>
      </c>
      <c r="K49" s="121">
        <v>0</v>
      </c>
      <c r="L49" s="121">
        <v>0</v>
      </c>
      <c r="M49" s="123"/>
      <c r="N49" s="123"/>
      <c r="O49" s="123"/>
      <c r="P49" s="14"/>
    </row>
    <row r="50" spans="2:23" x14ac:dyDescent="0.25">
      <c r="B50" s="122"/>
      <c r="C50" s="123"/>
      <c r="D50" s="123"/>
      <c r="E50" s="101">
        <v>2015</v>
      </c>
      <c r="F50" s="121">
        <v>32030</v>
      </c>
      <c r="G50" s="112">
        <v>81.75712304999999</v>
      </c>
      <c r="H50" s="112">
        <v>108.9244489</v>
      </c>
      <c r="I50" s="121">
        <v>1147</v>
      </c>
      <c r="J50" s="121">
        <v>2947</v>
      </c>
      <c r="K50" s="121">
        <v>0</v>
      </c>
      <c r="L50" s="121">
        <v>0</v>
      </c>
      <c r="M50" s="123"/>
      <c r="N50" s="123"/>
      <c r="O50" s="123"/>
      <c r="P50" s="14"/>
    </row>
    <row r="51" spans="2:23" x14ac:dyDescent="0.25">
      <c r="B51" s="122"/>
      <c r="C51" s="123"/>
      <c r="D51" s="123"/>
      <c r="E51" s="101">
        <v>2016</v>
      </c>
      <c r="F51" s="121">
        <v>33827</v>
      </c>
      <c r="G51" s="112">
        <v>72.965943100000004</v>
      </c>
      <c r="H51" s="112">
        <v>94.137349699999987</v>
      </c>
      <c r="I51" s="121">
        <v>1133</v>
      </c>
      <c r="J51" s="121">
        <v>2018</v>
      </c>
      <c r="K51" s="121">
        <v>0</v>
      </c>
      <c r="L51" s="121">
        <v>0</v>
      </c>
      <c r="M51" s="123"/>
      <c r="N51" s="123"/>
      <c r="O51" s="123"/>
      <c r="P51" s="14"/>
      <c r="S51" s="21"/>
      <c r="T51" s="21"/>
      <c r="U51" s="21" t="s">
        <v>45</v>
      </c>
      <c r="V51" s="21" t="s">
        <v>46</v>
      </c>
    </row>
    <row r="52" spans="2:23" x14ac:dyDescent="0.25">
      <c r="B52" s="122"/>
      <c r="C52" s="123"/>
      <c r="D52" s="123"/>
      <c r="E52" s="101" t="s">
        <v>40</v>
      </c>
      <c r="F52" s="121">
        <f>+'Prod. Minera 2016-2017'!D6</f>
        <v>15728.059214000001</v>
      </c>
      <c r="G52" s="112">
        <f>+'Prod. Minera 2016-2017'!K6</f>
        <v>36.128786113015998</v>
      </c>
      <c r="H52" s="112">
        <f>+'Prod. Minera 2016-2017'!R6</f>
        <v>47.875763410999994</v>
      </c>
      <c r="I52" s="121">
        <f>+'Prod. Minera 2016-2017'!Y5</f>
        <v>417.668744</v>
      </c>
      <c r="J52" s="121">
        <f>+'Prod. Minera 2016-2017'!AF5</f>
        <v>1082.443174</v>
      </c>
      <c r="K52" s="121">
        <v>0</v>
      </c>
      <c r="L52" s="121">
        <v>0</v>
      </c>
      <c r="M52" s="123"/>
      <c r="N52" s="123"/>
      <c r="O52" s="123"/>
      <c r="P52" s="14"/>
      <c r="S52" s="21" t="s">
        <v>67</v>
      </c>
      <c r="T52" s="21"/>
      <c r="U52" s="41">
        <v>241.983315</v>
      </c>
      <c r="V52" s="41">
        <v>273.28652699999998</v>
      </c>
    </row>
    <row r="53" spans="2:23" x14ac:dyDescent="0.25">
      <c r="B53" s="122"/>
      <c r="C53" s="123"/>
      <c r="D53" s="123"/>
      <c r="E53" s="176" t="s">
        <v>41</v>
      </c>
      <c r="F53" s="176"/>
      <c r="G53" s="176"/>
      <c r="H53" s="176"/>
      <c r="I53" s="176"/>
      <c r="J53" s="176"/>
      <c r="K53" s="176"/>
      <c r="L53" s="176"/>
      <c r="M53" s="123"/>
      <c r="N53" s="123"/>
      <c r="O53" s="123"/>
      <c r="P53" s="14"/>
      <c r="S53" s="21" t="s">
        <v>68</v>
      </c>
      <c r="T53" s="21"/>
      <c r="U53" s="41">
        <v>92.153926999999996</v>
      </c>
      <c r="V53" s="41">
        <v>106.149703</v>
      </c>
    </row>
    <row r="54" spans="2:23" x14ac:dyDescent="0.25">
      <c r="B54" s="122"/>
      <c r="C54" s="123"/>
      <c r="D54" s="123"/>
      <c r="E54" s="124" t="s">
        <v>42</v>
      </c>
      <c r="F54" s="125"/>
      <c r="G54" s="125"/>
      <c r="H54" s="125"/>
      <c r="I54" s="125"/>
      <c r="J54" s="125"/>
      <c r="K54" s="125"/>
      <c r="L54" s="125"/>
      <c r="M54" s="123"/>
      <c r="N54" s="123"/>
      <c r="O54" s="123"/>
      <c r="P54" s="14"/>
      <c r="S54" s="21" t="s">
        <v>69</v>
      </c>
      <c r="T54" s="21"/>
      <c r="U54" s="41">
        <v>9.5580230000000004</v>
      </c>
      <c r="V54" s="41">
        <v>7.718648</v>
      </c>
    </row>
    <row r="55" spans="2:23" x14ac:dyDescent="0.25">
      <c r="B55" s="122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4"/>
      <c r="S55" s="21" t="s">
        <v>70</v>
      </c>
      <c r="T55" s="21"/>
      <c r="U55" s="41">
        <v>0.39852900000000002</v>
      </c>
      <c r="V55" s="41">
        <v>1.0043010000000001</v>
      </c>
    </row>
    <row r="56" spans="2:23" x14ac:dyDescent="0.25">
      <c r="B56" s="122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4"/>
      <c r="S56" s="21" t="s">
        <v>71</v>
      </c>
      <c r="T56" s="21"/>
      <c r="U56" s="41">
        <v>0</v>
      </c>
      <c r="V56" s="41">
        <v>1.6E-2</v>
      </c>
    </row>
    <row r="57" spans="2:23" x14ac:dyDescent="0.25">
      <c r="B57" s="122"/>
      <c r="C57" s="123"/>
      <c r="D57" s="123"/>
      <c r="E57" s="174" t="s">
        <v>105</v>
      </c>
      <c r="F57" s="174"/>
      <c r="G57" s="174"/>
      <c r="H57" s="174"/>
      <c r="I57" s="174"/>
      <c r="J57" s="174"/>
      <c r="K57" s="174"/>
      <c r="L57" s="174"/>
      <c r="M57" s="123"/>
      <c r="N57" s="123"/>
      <c r="O57" s="123"/>
      <c r="P57" s="14"/>
      <c r="S57" s="21"/>
      <c r="T57" s="21"/>
      <c r="U57" s="41"/>
      <c r="V57" s="41"/>
    </row>
    <row r="58" spans="2:23" x14ac:dyDescent="0.25">
      <c r="B58" s="122"/>
      <c r="C58" s="123"/>
      <c r="D58" s="123"/>
      <c r="E58" s="175" t="s">
        <v>58</v>
      </c>
      <c r="F58" s="175"/>
      <c r="G58" s="175"/>
      <c r="H58" s="175"/>
      <c r="I58" s="175"/>
      <c r="J58" s="175"/>
      <c r="K58" s="175"/>
      <c r="L58" s="175"/>
      <c r="M58" s="123"/>
      <c r="N58" s="123"/>
      <c r="O58" s="123"/>
      <c r="P58" s="14"/>
      <c r="S58" s="21"/>
      <c r="T58" s="21"/>
      <c r="U58" s="41"/>
      <c r="V58" s="41"/>
    </row>
    <row r="59" spans="2:23" ht="19.5" customHeight="1" x14ac:dyDescent="0.25">
      <c r="B59" s="122"/>
      <c r="C59" s="123"/>
      <c r="D59" s="123"/>
      <c r="E59" s="102" t="s">
        <v>32</v>
      </c>
      <c r="F59" s="120" t="s">
        <v>33</v>
      </c>
      <c r="G59" s="120" t="s">
        <v>34</v>
      </c>
      <c r="H59" s="120" t="s">
        <v>35</v>
      </c>
      <c r="I59" s="120" t="s">
        <v>36</v>
      </c>
      <c r="J59" s="120" t="s">
        <v>37</v>
      </c>
      <c r="K59" s="120" t="s">
        <v>38</v>
      </c>
      <c r="L59" s="120" t="s">
        <v>39</v>
      </c>
      <c r="M59" s="123"/>
      <c r="N59" s="123"/>
      <c r="O59" s="123"/>
      <c r="P59" s="14"/>
      <c r="U59" s="40"/>
      <c r="V59" s="40"/>
    </row>
    <row r="60" spans="2:23" x14ac:dyDescent="0.25">
      <c r="B60" s="122"/>
      <c r="C60" s="123"/>
      <c r="D60" s="123"/>
      <c r="E60" s="101">
        <v>2016</v>
      </c>
      <c r="F60" s="121">
        <f>+'Prod. Minera 2016-2017'!C6</f>
        <v>16032.636599999998</v>
      </c>
      <c r="G60" s="103">
        <f>+'Prod. Minera 2016-2017'!J6</f>
        <v>40.482800182964986</v>
      </c>
      <c r="H60" s="112">
        <f>+'Prod. Minera 2016-2017'!Q6</f>
        <v>55.572895781</v>
      </c>
      <c r="I60" s="121">
        <f>+'Prod. Minera 2016-2017'!X5</f>
        <v>599.49058300000002</v>
      </c>
      <c r="J60" s="121">
        <f>+'Prod. Minera 2016-2017'!AE5</f>
        <v>1173.7585060000001</v>
      </c>
      <c r="K60" s="121">
        <v>0</v>
      </c>
      <c r="L60" s="121">
        <v>0</v>
      </c>
      <c r="M60" s="123"/>
      <c r="N60" s="123"/>
      <c r="O60" s="123"/>
      <c r="P60" s="14"/>
      <c r="U60" s="40"/>
      <c r="V60" s="40"/>
    </row>
    <row r="61" spans="2:23" x14ac:dyDescent="0.25">
      <c r="B61" s="122"/>
      <c r="C61" s="123"/>
      <c r="D61" s="123"/>
      <c r="E61" s="101">
        <v>2017</v>
      </c>
      <c r="F61" s="121">
        <v>15728.059214000001</v>
      </c>
      <c r="G61" s="103">
        <v>36.128786113015998</v>
      </c>
      <c r="H61" s="112">
        <v>47.875763410999994</v>
      </c>
      <c r="I61" s="121">
        <v>417.668744</v>
      </c>
      <c r="J61" s="121">
        <v>1082.443174</v>
      </c>
      <c r="K61" s="121">
        <v>0</v>
      </c>
      <c r="L61" s="121">
        <v>0</v>
      </c>
      <c r="M61" s="123"/>
      <c r="N61" s="123"/>
      <c r="O61" s="123"/>
      <c r="P61" s="14"/>
    </row>
    <row r="62" spans="2:23" x14ac:dyDescent="0.25">
      <c r="B62" s="122"/>
      <c r="C62" s="123"/>
      <c r="D62" s="123"/>
      <c r="E62" s="146" t="s">
        <v>2</v>
      </c>
      <c r="F62" s="145">
        <f>+F61/F60-1</f>
        <v>-1.8997336096297279E-2</v>
      </c>
      <c r="G62" s="145">
        <f t="shared" ref="G62:J62" si="0">+G61/G60-1</f>
        <v>-0.10755219624805357</v>
      </c>
      <c r="H62" s="145">
        <f t="shared" si="0"/>
        <v>-0.1385051518699445</v>
      </c>
      <c r="I62" s="145">
        <f t="shared" si="0"/>
        <v>-0.30329390345069029</v>
      </c>
      <c r="J62" s="145">
        <f t="shared" si="0"/>
        <v>-7.7797376149536634E-2</v>
      </c>
      <c r="K62" s="145">
        <v>0</v>
      </c>
      <c r="L62" s="145">
        <v>0</v>
      </c>
      <c r="M62" s="123"/>
      <c r="N62" s="123"/>
      <c r="O62" s="123"/>
      <c r="P62" s="14"/>
      <c r="W62" s="40"/>
    </row>
    <row r="63" spans="2:23" x14ac:dyDescent="0.25">
      <c r="B63" s="122"/>
      <c r="C63" s="123"/>
      <c r="D63" s="123"/>
      <c r="E63" s="48"/>
      <c r="F63" s="48"/>
      <c r="G63" s="48"/>
      <c r="H63" s="48"/>
      <c r="I63" s="48"/>
      <c r="J63" s="48"/>
      <c r="K63" s="48"/>
      <c r="L63" s="48"/>
      <c r="M63" s="123"/>
      <c r="N63" s="123"/>
      <c r="O63" s="123"/>
      <c r="P63" s="14"/>
      <c r="W63" s="40"/>
    </row>
    <row r="64" spans="2:23" x14ac:dyDescent="0.25"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2"/>
      <c r="W64" s="40"/>
    </row>
    <row r="65" spans="2:23" x14ac:dyDescent="0.25">
      <c r="W65" s="40"/>
    </row>
    <row r="66" spans="2:23" x14ac:dyDescent="0.25">
      <c r="B66" s="58" t="s">
        <v>60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6"/>
      <c r="W66" s="40"/>
    </row>
    <row r="67" spans="2:23" x14ac:dyDescent="0.25">
      <c r="B67" s="47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9"/>
      <c r="W67" s="40"/>
    </row>
    <row r="68" spans="2:23" x14ac:dyDescent="0.25">
      <c r="B68" s="47"/>
      <c r="C68" s="169" t="s">
        <v>76</v>
      </c>
      <c r="D68" s="169"/>
      <c r="E68" s="169"/>
      <c r="F68" s="169"/>
      <c r="G68" s="169"/>
      <c r="H68" s="100"/>
      <c r="I68" s="48"/>
      <c r="N68" s="48"/>
      <c r="O68" s="48"/>
      <c r="P68" s="49"/>
      <c r="W68" s="40"/>
    </row>
    <row r="69" spans="2:23" x14ac:dyDescent="0.25">
      <c r="B69" s="47"/>
      <c r="C69" s="89" t="s">
        <v>56</v>
      </c>
      <c r="D69" s="83" t="s">
        <v>45</v>
      </c>
      <c r="E69" s="83" t="s">
        <v>46</v>
      </c>
      <c r="F69" s="83" t="s">
        <v>2</v>
      </c>
      <c r="G69" s="83" t="s">
        <v>57</v>
      </c>
      <c r="H69" s="48"/>
      <c r="I69" s="102" t="s">
        <v>80</v>
      </c>
      <c r="J69" s="102" t="s">
        <v>67</v>
      </c>
      <c r="K69" s="102" t="s">
        <v>68</v>
      </c>
      <c r="L69" s="102" t="s">
        <v>69</v>
      </c>
      <c r="M69" s="102" t="s">
        <v>70</v>
      </c>
      <c r="N69" s="102" t="s">
        <v>71</v>
      </c>
      <c r="O69" s="102" t="s">
        <v>81</v>
      </c>
      <c r="P69" s="49"/>
      <c r="W69" s="40"/>
    </row>
    <row r="70" spans="2:23" x14ac:dyDescent="0.25">
      <c r="B70" s="47"/>
      <c r="C70" s="59" t="s">
        <v>67</v>
      </c>
      <c r="D70" s="84">
        <v>241.983315</v>
      </c>
      <c r="E70" s="84">
        <v>273.28652699999998</v>
      </c>
      <c r="F70" s="86">
        <f>+E70/D70-1</f>
        <v>0.12936103466472471</v>
      </c>
      <c r="G70" s="86">
        <f t="shared" ref="G70:G75" si="1">+E70/E$75</f>
        <v>0.70402885548743444</v>
      </c>
      <c r="H70" s="48"/>
      <c r="I70" s="101">
        <v>2004</v>
      </c>
      <c r="J70" s="103">
        <v>4.258</v>
      </c>
      <c r="K70" s="103">
        <v>62.655000000000001</v>
      </c>
      <c r="L70" s="103">
        <v>0</v>
      </c>
      <c r="M70" s="103">
        <v>0</v>
      </c>
      <c r="N70" s="103">
        <v>0</v>
      </c>
      <c r="O70" s="112">
        <v>66.912999999999997</v>
      </c>
      <c r="P70" s="49"/>
      <c r="W70" s="40"/>
    </row>
    <row r="71" spans="2:23" x14ac:dyDescent="0.25">
      <c r="B71" s="47"/>
      <c r="C71" s="59" t="s">
        <v>68</v>
      </c>
      <c r="D71" s="84">
        <v>92.153926999999996</v>
      </c>
      <c r="E71" s="84">
        <v>106.149703</v>
      </c>
      <c r="F71" s="86">
        <f>+E71/D71-1</f>
        <v>0.15187389681179853</v>
      </c>
      <c r="G71" s="86">
        <f t="shared" si="1"/>
        <v>0.27345824447987183</v>
      </c>
      <c r="H71" s="48"/>
      <c r="I71" s="101">
        <v>2005</v>
      </c>
      <c r="J71" s="103">
        <v>3.7370000000000001</v>
      </c>
      <c r="K71" s="103">
        <v>65.093000000000004</v>
      </c>
      <c r="L71" s="103">
        <v>0</v>
      </c>
      <c r="M71" s="103">
        <v>0</v>
      </c>
      <c r="N71" s="103">
        <v>0</v>
      </c>
      <c r="O71" s="112">
        <v>68.83</v>
      </c>
      <c r="P71" s="104">
        <f>+O71/O70-1</f>
        <v>2.8649141422444124E-2</v>
      </c>
      <c r="U71" s="40"/>
      <c r="V71" s="40"/>
      <c r="W71" s="40"/>
    </row>
    <row r="72" spans="2:23" x14ac:dyDescent="0.25">
      <c r="B72" s="47"/>
      <c r="C72" s="59" t="s">
        <v>69</v>
      </c>
      <c r="D72" s="84">
        <v>9.5580230000000004</v>
      </c>
      <c r="E72" s="84">
        <v>7.718648</v>
      </c>
      <c r="F72" s="86">
        <f>+E72/D72-1</f>
        <v>-0.19244303973740184</v>
      </c>
      <c r="G72" s="86">
        <f t="shared" si="1"/>
        <v>1.9884445007237316E-2</v>
      </c>
      <c r="H72" s="88"/>
      <c r="I72" s="101">
        <v>2006</v>
      </c>
      <c r="J72" s="103">
        <v>148.685</v>
      </c>
      <c r="K72" s="103">
        <v>81.239999999999995</v>
      </c>
      <c r="L72" s="103">
        <v>0</v>
      </c>
      <c r="M72" s="103">
        <v>0</v>
      </c>
      <c r="N72" s="103">
        <v>0</v>
      </c>
      <c r="O72" s="112">
        <v>229.92500000000001</v>
      </c>
      <c r="P72" s="104">
        <f t="shared" ref="P72:P82" si="2">+O72/O71-1</f>
        <v>2.3404765363940143</v>
      </c>
      <c r="U72" s="40"/>
      <c r="V72" s="40"/>
      <c r="W72" s="40"/>
    </row>
    <row r="73" spans="2:23" x14ac:dyDescent="0.25">
      <c r="B73" s="47"/>
      <c r="C73" s="59" t="s">
        <v>70</v>
      </c>
      <c r="D73" s="84">
        <v>0.39852900000000002</v>
      </c>
      <c r="E73" s="84">
        <v>1.0043010000000001</v>
      </c>
      <c r="F73" s="86">
        <f>+E73/D73-1</f>
        <v>1.5200198730832639</v>
      </c>
      <c r="G73" s="86">
        <f t="shared" si="1"/>
        <v>2.5872365218900309E-3</v>
      </c>
      <c r="H73" s="48"/>
      <c r="I73" s="101">
        <v>2007</v>
      </c>
      <c r="J73" s="103">
        <v>274.03100000000001</v>
      </c>
      <c r="K73" s="103">
        <v>82.698999999999998</v>
      </c>
      <c r="L73" s="103">
        <v>0</v>
      </c>
      <c r="M73" s="103">
        <v>0.128</v>
      </c>
      <c r="N73" s="103">
        <v>0</v>
      </c>
      <c r="O73" s="112">
        <v>356.858</v>
      </c>
      <c r="P73" s="104">
        <f t="shared" si="2"/>
        <v>0.55206262911819071</v>
      </c>
    </row>
    <row r="74" spans="2:23" x14ac:dyDescent="0.25">
      <c r="B74" s="47"/>
      <c r="C74" s="59" t="s">
        <v>71</v>
      </c>
      <c r="D74" s="84">
        <v>0</v>
      </c>
      <c r="E74" s="84">
        <v>1.6E-2</v>
      </c>
      <c r="F74" s="86">
        <v>0</v>
      </c>
      <c r="G74" s="86">
        <f t="shared" si="1"/>
        <v>4.1218503566401398E-5</v>
      </c>
      <c r="H74" s="48"/>
      <c r="I74" s="101">
        <v>2008</v>
      </c>
      <c r="J74" s="103">
        <v>360.84199999999998</v>
      </c>
      <c r="K74" s="103">
        <v>114.431</v>
      </c>
      <c r="L74" s="103">
        <v>0.219</v>
      </c>
      <c r="M74" s="103">
        <v>1.504</v>
      </c>
      <c r="N74" s="103">
        <v>0</v>
      </c>
      <c r="O74" s="112">
        <v>476.99599999999998</v>
      </c>
      <c r="P74" s="104">
        <f t="shared" si="2"/>
        <v>0.33665491596097041</v>
      </c>
    </row>
    <row r="75" spans="2:23" x14ac:dyDescent="0.25">
      <c r="B75" s="47"/>
      <c r="C75" s="90" t="s">
        <v>77</v>
      </c>
      <c r="D75" s="85">
        <f>SUM(D70:D74)</f>
        <v>344.093794</v>
      </c>
      <c r="E75" s="85">
        <f>SUM(E70:E74)</f>
        <v>388.17517899999996</v>
      </c>
      <c r="F75" s="87">
        <f>+E75/D75-1</f>
        <v>0.12810863133439709</v>
      </c>
      <c r="G75" s="87">
        <f t="shared" si="1"/>
        <v>1</v>
      </c>
      <c r="H75" s="48"/>
      <c r="I75" s="101">
        <v>2009</v>
      </c>
      <c r="J75" s="103">
        <v>283.43</v>
      </c>
      <c r="K75" s="103">
        <v>209.81200000000001</v>
      </c>
      <c r="L75" s="103">
        <v>0.27200000000000002</v>
      </c>
      <c r="M75" s="103">
        <v>263.00700000000001</v>
      </c>
      <c r="N75" s="103">
        <v>0</v>
      </c>
      <c r="O75" s="112">
        <v>756.52099999999996</v>
      </c>
      <c r="P75" s="104">
        <f t="shared" si="2"/>
        <v>0.58601120344824698</v>
      </c>
    </row>
    <row r="76" spans="2:23" x14ac:dyDescent="0.25">
      <c r="B76" s="47"/>
      <c r="C76" s="168" t="s">
        <v>82</v>
      </c>
      <c r="D76" s="168"/>
      <c r="E76" s="168"/>
      <c r="F76" s="168"/>
      <c r="G76" s="168"/>
      <c r="H76" s="53"/>
      <c r="I76" s="101">
        <v>2010</v>
      </c>
      <c r="J76" s="103">
        <v>554.65099999999995</v>
      </c>
      <c r="K76" s="103">
        <v>269.58499999999998</v>
      </c>
      <c r="L76" s="103">
        <v>0.20799999999999999</v>
      </c>
      <c r="M76" s="103">
        <v>225.876</v>
      </c>
      <c r="N76" s="103">
        <v>0</v>
      </c>
      <c r="O76" s="112">
        <v>1050.32</v>
      </c>
      <c r="P76" s="104">
        <f t="shared" si="2"/>
        <v>0.38835537942766951</v>
      </c>
    </row>
    <row r="77" spans="2:23" x14ac:dyDescent="0.25">
      <c r="B77" s="47"/>
      <c r="C77" s="91" t="s">
        <v>78</v>
      </c>
      <c r="D77" s="92">
        <v>2013.481385</v>
      </c>
      <c r="E77" s="92">
        <v>1958.7945560000001</v>
      </c>
      <c r="F77" s="93">
        <f>+E77/D77-1</f>
        <v>-2.7160335033343252E-2</v>
      </c>
      <c r="G77" s="3"/>
      <c r="H77" s="3"/>
      <c r="I77" s="101">
        <v>2011</v>
      </c>
      <c r="J77" s="103">
        <v>1437.4069999999999</v>
      </c>
      <c r="K77" s="103">
        <v>399.298</v>
      </c>
      <c r="L77" s="103">
        <v>0.104</v>
      </c>
      <c r="M77" s="103">
        <v>167.15899999999999</v>
      </c>
      <c r="N77" s="103">
        <v>0</v>
      </c>
      <c r="O77" s="112">
        <v>2003.9680000000001</v>
      </c>
      <c r="P77" s="104">
        <f t="shared" si="2"/>
        <v>0.90795947901591911</v>
      </c>
    </row>
    <row r="78" spans="2:23" x14ac:dyDescent="0.25">
      <c r="B78" s="47"/>
      <c r="C78" s="94" t="s">
        <v>79</v>
      </c>
      <c r="D78" s="95">
        <f>+E75/E77</f>
        <v>0.19817043998359976</v>
      </c>
      <c r="E78" s="96"/>
      <c r="F78" s="96"/>
      <c r="G78" s="97"/>
      <c r="H78" s="98"/>
      <c r="I78" s="101">
        <v>2012</v>
      </c>
      <c r="J78" s="103">
        <v>1303.165</v>
      </c>
      <c r="K78" s="103">
        <v>678.55799999999999</v>
      </c>
      <c r="L78" s="103">
        <v>0.437</v>
      </c>
      <c r="M78" s="103">
        <v>71.174999999999997</v>
      </c>
      <c r="N78" s="103">
        <v>0</v>
      </c>
      <c r="O78" s="112">
        <v>2053.335</v>
      </c>
      <c r="P78" s="104">
        <f t="shared" si="2"/>
        <v>2.4634624904189995E-2</v>
      </c>
      <c r="R78" s="21"/>
    </row>
    <row r="79" spans="2:23" x14ac:dyDescent="0.25">
      <c r="B79" s="47"/>
      <c r="C79" s="99"/>
      <c r="D79" s="99"/>
      <c r="E79" s="96"/>
      <c r="F79" s="96"/>
      <c r="G79" s="97"/>
      <c r="H79" s="98"/>
      <c r="I79" s="101">
        <v>2013</v>
      </c>
      <c r="J79" s="103">
        <v>579.23</v>
      </c>
      <c r="K79" s="103">
        <v>631.86599999999999</v>
      </c>
      <c r="L79" s="103">
        <v>2.2789999999999999</v>
      </c>
      <c r="M79" s="103">
        <v>49.371000000000002</v>
      </c>
      <c r="N79" s="103">
        <v>0</v>
      </c>
      <c r="O79" s="112">
        <v>1262.7460000000001</v>
      </c>
      <c r="P79" s="104">
        <f t="shared" si="2"/>
        <v>-0.38502679786785887</v>
      </c>
      <c r="R79" s="21"/>
    </row>
    <row r="80" spans="2:23" x14ac:dyDescent="0.25">
      <c r="B80" s="47"/>
      <c r="C80" s="99"/>
      <c r="D80" s="99"/>
      <c r="E80" s="96"/>
      <c r="F80" s="96"/>
      <c r="G80" s="97"/>
      <c r="H80" s="98"/>
      <c r="I80" s="101">
        <v>2014</v>
      </c>
      <c r="J80" s="103">
        <v>349.46699999999998</v>
      </c>
      <c r="K80" s="103">
        <v>523.04100000000005</v>
      </c>
      <c r="L80" s="103">
        <v>0.122</v>
      </c>
      <c r="M80" s="103">
        <v>41.426000000000002</v>
      </c>
      <c r="N80" s="103">
        <v>0</v>
      </c>
      <c r="O80" s="112">
        <v>914.05600000000004</v>
      </c>
      <c r="P80" s="104">
        <f t="shared" si="2"/>
        <v>-0.27613629344302026</v>
      </c>
      <c r="R80" s="21"/>
    </row>
    <row r="81" spans="2:23" x14ac:dyDescent="0.25">
      <c r="B81" s="47"/>
      <c r="C81" s="99"/>
      <c r="D81" s="99"/>
      <c r="E81" s="96"/>
      <c r="F81" s="96"/>
      <c r="G81" s="97"/>
      <c r="H81" s="98"/>
      <c r="I81" s="101">
        <v>2015</v>
      </c>
      <c r="J81" s="103">
        <v>303.85500000000002</v>
      </c>
      <c r="K81" s="103">
        <v>498.97800000000001</v>
      </c>
      <c r="L81" s="103">
        <v>0.91900000000000004</v>
      </c>
      <c r="M81" s="103">
        <v>38.75</v>
      </c>
      <c r="N81" s="103">
        <v>0</v>
      </c>
      <c r="O81" s="112">
        <v>842.50199999999995</v>
      </c>
      <c r="P81" s="104">
        <f t="shared" si="2"/>
        <v>-7.8281855816273893E-2</v>
      </c>
      <c r="R81" s="21"/>
    </row>
    <row r="82" spans="2:23" x14ac:dyDescent="0.25">
      <c r="B82" s="47"/>
      <c r="C82" s="48"/>
      <c r="D82" s="48"/>
      <c r="E82" s="48"/>
      <c r="F82" s="48"/>
      <c r="G82" s="54"/>
      <c r="H82" s="54"/>
      <c r="I82" s="101">
        <v>2016</v>
      </c>
      <c r="J82" s="103">
        <v>243.131</v>
      </c>
      <c r="K82" s="103">
        <v>489.79500000000002</v>
      </c>
      <c r="L82" s="103">
        <v>0.73399999999999999</v>
      </c>
      <c r="M82" s="103">
        <v>30.317</v>
      </c>
      <c r="N82" s="103">
        <v>0.28999999999999998</v>
      </c>
      <c r="O82" s="112">
        <v>764.26700000000005</v>
      </c>
      <c r="P82" s="104">
        <f t="shared" si="2"/>
        <v>-9.2860313684715146E-2</v>
      </c>
      <c r="R82" s="21"/>
      <c r="S82" s="21"/>
      <c r="T82" s="21"/>
      <c r="U82" s="41"/>
      <c r="V82" s="41"/>
      <c r="W82" s="41"/>
    </row>
    <row r="83" spans="2:23" x14ac:dyDescent="0.25">
      <c r="B83" s="50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2"/>
      <c r="R83" s="21"/>
      <c r="S83" s="21"/>
      <c r="T83" s="21"/>
      <c r="U83" s="41"/>
      <c r="V83" s="41"/>
      <c r="W83" s="41"/>
    </row>
    <row r="84" spans="2:23" x14ac:dyDescent="0.25">
      <c r="R84" s="21"/>
      <c r="S84" s="21"/>
      <c r="T84" s="21"/>
      <c r="U84" s="41"/>
      <c r="V84" s="41"/>
      <c r="W84" s="41"/>
    </row>
    <row r="85" spans="2:23" x14ac:dyDescent="0.25">
      <c r="B85" s="58" t="s">
        <v>83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6"/>
      <c r="W85" s="40"/>
    </row>
    <row r="86" spans="2:23" x14ac:dyDescent="0.25">
      <c r="B86" s="47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9"/>
      <c r="W86" s="42"/>
    </row>
    <row r="87" spans="2:23" x14ac:dyDescent="0.25">
      <c r="B87" s="47"/>
      <c r="C87" s="48"/>
      <c r="D87" s="48"/>
      <c r="E87" s="48"/>
      <c r="F87" s="48"/>
      <c r="G87" s="170" t="s">
        <v>92</v>
      </c>
      <c r="H87" s="170"/>
      <c r="I87" s="170"/>
      <c r="J87" s="170"/>
      <c r="K87" s="170"/>
      <c r="L87" s="170"/>
      <c r="M87" s="100"/>
      <c r="N87" s="48"/>
      <c r="O87" s="48"/>
      <c r="P87" s="49"/>
      <c r="S87" s="109"/>
      <c r="T87" s="109"/>
      <c r="U87" s="109"/>
      <c r="V87" s="109"/>
      <c r="W87" s="109"/>
    </row>
    <row r="88" spans="2:23" x14ac:dyDescent="0.25">
      <c r="B88" s="47"/>
      <c r="C88" s="48"/>
      <c r="D88" s="48"/>
      <c r="E88" s="48"/>
      <c r="F88" s="48"/>
      <c r="G88" s="171"/>
      <c r="H88" s="171"/>
      <c r="I88" s="171"/>
      <c r="J88" s="171"/>
      <c r="K88" s="171"/>
      <c r="L88" s="171"/>
      <c r="M88" s="100"/>
      <c r="N88" s="48"/>
      <c r="O88" s="48"/>
      <c r="P88" s="49"/>
      <c r="S88" s="109"/>
      <c r="T88" s="109"/>
      <c r="U88" s="109"/>
      <c r="V88" s="109"/>
      <c r="W88" s="109"/>
    </row>
    <row r="89" spans="2:23" ht="18" x14ac:dyDescent="0.25">
      <c r="B89" s="47"/>
      <c r="C89" s="48"/>
      <c r="D89" s="48"/>
      <c r="E89" s="48"/>
      <c r="F89" s="48"/>
      <c r="G89" s="189" t="s">
        <v>56</v>
      </c>
      <c r="H89" s="190"/>
      <c r="I89" s="83" t="s">
        <v>61</v>
      </c>
      <c r="J89" s="83" t="s">
        <v>90</v>
      </c>
      <c r="K89" s="83" t="s">
        <v>62</v>
      </c>
      <c r="L89" s="83" t="s">
        <v>1</v>
      </c>
      <c r="M89" s="48"/>
      <c r="O89" s="48"/>
      <c r="P89" s="49"/>
      <c r="S89" s="109"/>
      <c r="T89" s="109"/>
      <c r="U89" s="109"/>
      <c r="V89" s="109"/>
      <c r="W89" s="109"/>
    </row>
    <row r="90" spans="2:23" x14ac:dyDescent="0.25">
      <c r="B90" s="47"/>
      <c r="C90" s="48"/>
      <c r="D90" s="48"/>
      <c r="E90" s="48"/>
      <c r="F90" s="48"/>
      <c r="G90" s="166" t="s">
        <v>84</v>
      </c>
      <c r="H90" s="193"/>
      <c r="I90" s="84">
        <v>0</v>
      </c>
      <c r="J90" s="84">
        <v>4932</v>
      </c>
      <c r="K90" s="84">
        <v>6450</v>
      </c>
      <c r="L90" s="84">
        <f>+K90+I90+J90</f>
        <v>11382</v>
      </c>
      <c r="N90" s="106">
        <f>+L90/L$94</f>
        <v>0.65917646377483063</v>
      </c>
      <c r="O90" s="48"/>
      <c r="P90" s="49"/>
      <c r="S90" s="21"/>
      <c r="T90" s="21"/>
      <c r="U90" s="21"/>
      <c r="V90" s="21"/>
      <c r="W90" s="109"/>
    </row>
    <row r="91" spans="2:23" x14ac:dyDescent="0.25">
      <c r="B91" s="47"/>
      <c r="C91" s="48"/>
      <c r="D91" s="48"/>
      <c r="E91" s="48"/>
      <c r="F91" s="48"/>
      <c r="G91" s="166" t="s">
        <v>85</v>
      </c>
      <c r="H91" s="193"/>
      <c r="I91" s="84">
        <v>640</v>
      </c>
      <c r="J91" s="84">
        <v>0</v>
      </c>
      <c r="K91" s="84"/>
      <c r="L91" s="84">
        <f t="shared" ref="L91:L93" si="3">+K91+I91+J91</f>
        <v>640</v>
      </c>
      <c r="N91" s="106">
        <f>+L91/L$94</f>
        <v>3.7064921526611457E-2</v>
      </c>
      <c r="O91" s="48"/>
      <c r="P91" s="49"/>
      <c r="S91" s="21"/>
      <c r="T91" s="21"/>
      <c r="U91" s="41"/>
      <c r="V91" s="21"/>
      <c r="W91" s="109"/>
    </row>
    <row r="92" spans="2:23" x14ac:dyDescent="0.25">
      <c r="B92" s="47"/>
      <c r="C92" s="48"/>
      <c r="D92" s="48"/>
      <c r="E92" s="48"/>
      <c r="F92" s="48"/>
      <c r="G92" s="166" t="s">
        <v>86</v>
      </c>
      <c r="H92" s="193"/>
      <c r="I92" s="84">
        <v>0</v>
      </c>
      <c r="J92" s="84">
        <v>0</v>
      </c>
      <c r="K92" s="84">
        <v>1600</v>
      </c>
      <c r="L92" s="84">
        <f t="shared" si="3"/>
        <v>1600</v>
      </c>
      <c r="N92" s="106">
        <f>+L92/L$94</f>
        <v>9.2662303816528638E-2</v>
      </c>
      <c r="O92" s="48"/>
      <c r="P92" s="49"/>
      <c r="S92" s="21"/>
      <c r="T92" s="21"/>
      <c r="U92" s="21"/>
      <c r="V92" s="21"/>
      <c r="W92" s="109"/>
    </row>
    <row r="93" spans="2:23" x14ac:dyDescent="0.25">
      <c r="B93" s="47"/>
      <c r="C93" s="48"/>
      <c r="D93" s="48"/>
      <c r="E93" s="48"/>
      <c r="F93" s="48"/>
      <c r="G93" s="166" t="s">
        <v>87</v>
      </c>
      <c r="H93" s="193"/>
      <c r="I93" s="84">
        <v>520</v>
      </c>
      <c r="J93" s="84">
        <v>500</v>
      </c>
      <c r="K93" s="84">
        <v>2625</v>
      </c>
      <c r="L93" s="84">
        <f t="shared" si="3"/>
        <v>3645</v>
      </c>
      <c r="N93" s="106">
        <f>+L93/L$94</f>
        <v>0.21109631088202929</v>
      </c>
      <c r="O93" s="48"/>
      <c r="P93" s="49"/>
      <c r="S93" s="21" t="s">
        <v>84</v>
      </c>
      <c r="T93" s="21"/>
      <c r="U93" s="41">
        <v>11382</v>
      </c>
      <c r="V93" s="108">
        <f>+U93/U$97</f>
        <v>0.65917646377483063</v>
      </c>
      <c r="W93" s="109"/>
    </row>
    <row r="94" spans="2:23" x14ac:dyDescent="0.25">
      <c r="B94" s="47"/>
      <c r="C94" s="48"/>
      <c r="D94" s="48"/>
      <c r="E94" s="48"/>
      <c r="F94" s="48"/>
      <c r="G94" s="191" t="s">
        <v>88</v>
      </c>
      <c r="H94" s="192"/>
      <c r="I94" s="105">
        <f>SUM(I90:I93)</f>
        <v>1160</v>
      </c>
      <c r="J94" s="105">
        <f>SUM(J90:J93)</f>
        <v>5432</v>
      </c>
      <c r="K94" s="105">
        <f>SUM(K90:K93)</f>
        <v>10675</v>
      </c>
      <c r="L94" s="105">
        <f>SUM(L90:L93)</f>
        <v>17267</v>
      </c>
      <c r="M94" s="3"/>
      <c r="N94" s="106">
        <f>+L94/L$94</f>
        <v>1</v>
      </c>
      <c r="O94" s="48"/>
      <c r="P94" s="49"/>
      <c r="S94" s="21" t="s">
        <v>87</v>
      </c>
      <c r="T94" s="21"/>
      <c r="U94" s="41">
        <v>3645</v>
      </c>
      <c r="V94" s="108">
        <f>+U94/U$97</f>
        <v>0.21109631088202929</v>
      </c>
      <c r="W94" s="109"/>
    </row>
    <row r="95" spans="2:23" x14ac:dyDescent="0.25">
      <c r="B95" s="47"/>
      <c r="C95" s="48"/>
      <c r="D95" s="48"/>
      <c r="E95" s="48"/>
      <c r="F95" s="48"/>
      <c r="G95" s="196" t="s">
        <v>89</v>
      </c>
      <c r="H95" s="196"/>
      <c r="I95" s="196"/>
      <c r="J95" s="196"/>
      <c r="K95" s="196"/>
      <c r="L95" s="196"/>
      <c r="M95" s="107"/>
      <c r="N95" s="48"/>
      <c r="O95" s="48"/>
      <c r="P95" s="49"/>
      <c r="S95" s="21" t="s">
        <v>86</v>
      </c>
      <c r="T95" s="21"/>
      <c r="U95" s="41">
        <v>1600</v>
      </c>
      <c r="V95" s="108">
        <f>+U95/U$97</f>
        <v>9.2662303816528638E-2</v>
      </c>
      <c r="W95" s="109"/>
    </row>
    <row r="96" spans="2:23" x14ac:dyDescent="0.25">
      <c r="B96" s="47"/>
      <c r="C96" s="48"/>
      <c r="D96" s="48"/>
      <c r="E96" s="48"/>
      <c r="F96" s="48"/>
      <c r="G96" s="54"/>
      <c r="H96" s="54"/>
      <c r="I96" s="86">
        <f>+I94/$L94</f>
        <v>6.7180170266983266E-2</v>
      </c>
      <c r="J96" s="86">
        <f>+J94/$L94</f>
        <v>0.31458852145711474</v>
      </c>
      <c r="K96" s="86">
        <f>+K94/$L94</f>
        <v>0.618231308275902</v>
      </c>
      <c r="L96" s="86">
        <f>+L94/$L94</f>
        <v>1</v>
      </c>
      <c r="M96" s="48"/>
      <c r="N96" s="48"/>
      <c r="O96" s="48"/>
      <c r="P96" s="49"/>
      <c r="S96" s="21" t="s">
        <v>85</v>
      </c>
      <c r="T96" s="21"/>
      <c r="U96" s="41">
        <v>640</v>
      </c>
      <c r="V96" s="108">
        <f>+U96/U$97</f>
        <v>3.7064921526611457E-2</v>
      </c>
      <c r="W96" s="109"/>
    </row>
    <row r="97" spans="2:23" x14ac:dyDescent="0.25">
      <c r="B97" s="47"/>
      <c r="C97" s="48"/>
      <c r="D97" s="48"/>
      <c r="E97" s="48"/>
      <c r="F97" s="48"/>
      <c r="G97" s="54"/>
      <c r="H97" s="54"/>
      <c r="I97" s="55"/>
      <c r="J97" s="55"/>
      <c r="K97" s="56"/>
      <c r="L97" s="56"/>
      <c r="M97" s="48"/>
      <c r="N97" s="48"/>
      <c r="O97" s="48"/>
      <c r="P97" s="49"/>
      <c r="S97" s="21"/>
      <c r="T97" s="21"/>
      <c r="U97" s="41">
        <f>SUM(U93:U96)</f>
        <v>17267</v>
      </c>
      <c r="V97" s="21"/>
      <c r="W97" s="109"/>
    </row>
    <row r="98" spans="2:23" x14ac:dyDescent="0.25">
      <c r="B98" s="47"/>
      <c r="C98" s="48"/>
      <c r="D98" s="48"/>
      <c r="E98" s="48"/>
      <c r="F98" s="48"/>
      <c r="G98" s="54"/>
      <c r="H98" s="54"/>
      <c r="I98" s="55"/>
      <c r="J98" s="197" t="s">
        <v>142</v>
      </c>
      <c r="K98" s="197"/>
      <c r="L98" s="197"/>
      <c r="M98" s="197"/>
      <c r="N98" s="197"/>
      <c r="O98" s="48"/>
      <c r="P98" s="49"/>
      <c r="S98" s="109"/>
      <c r="T98" s="109"/>
      <c r="U98" s="109"/>
      <c r="V98" s="109"/>
      <c r="W98" s="109"/>
    </row>
    <row r="99" spans="2:23" ht="18" x14ac:dyDescent="0.25">
      <c r="B99" s="47"/>
      <c r="C99" s="48"/>
      <c r="D99" s="83" t="s">
        <v>4</v>
      </c>
      <c r="E99" s="83" t="s">
        <v>61</v>
      </c>
      <c r="F99" s="83" t="s">
        <v>90</v>
      </c>
      <c r="G99" s="83" t="s">
        <v>62</v>
      </c>
      <c r="H99" s="83" t="s">
        <v>3</v>
      </c>
      <c r="K99" s="189" t="s">
        <v>132</v>
      </c>
      <c r="L99" s="190"/>
      <c r="M99" s="83" t="s">
        <v>133</v>
      </c>
      <c r="N99" s="83" t="s">
        <v>57</v>
      </c>
      <c r="O99" s="48"/>
      <c r="P99" s="49"/>
      <c r="S99" s="109"/>
      <c r="T99" s="109"/>
      <c r="U99" s="109"/>
      <c r="V99" s="109"/>
      <c r="W99" s="109"/>
    </row>
    <row r="100" spans="2:23" x14ac:dyDescent="0.25">
      <c r="B100" s="47"/>
      <c r="C100" s="48"/>
      <c r="D100" s="116" t="s">
        <v>84</v>
      </c>
      <c r="E100" s="117"/>
      <c r="F100" s="117"/>
      <c r="G100" s="117"/>
      <c r="H100" s="117">
        <v>11382</v>
      </c>
      <c r="K100" s="166" t="s">
        <v>128</v>
      </c>
      <c r="L100" s="193"/>
      <c r="M100" s="84">
        <v>6000</v>
      </c>
      <c r="N100" s="86">
        <f t="shared" ref="N100:N105" si="4">+M100/M$106</f>
        <v>0.3474836393119824</v>
      </c>
      <c r="O100" s="48"/>
      <c r="P100" s="49"/>
      <c r="S100" s="109"/>
      <c r="T100" s="109"/>
      <c r="U100" s="109"/>
      <c r="V100" s="109"/>
      <c r="W100" s="109"/>
    </row>
    <row r="101" spans="2:23" x14ac:dyDescent="0.25">
      <c r="B101" s="47"/>
      <c r="C101" s="48"/>
      <c r="D101" s="118" t="s">
        <v>94</v>
      </c>
      <c r="E101" s="119"/>
      <c r="F101" s="119"/>
      <c r="G101" s="119">
        <v>3500</v>
      </c>
      <c r="H101" s="119">
        <v>3500</v>
      </c>
      <c r="K101" s="166" t="s">
        <v>131</v>
      </c>
      <c r="L101" s="193"/>
      <c r="M101" s="84">
        <v>4800</v>
      </c>
      <c r="N101" s="86">
        <f t="shared" si="4"/>
        <v>0.27798691144958593</v>
      </c>
      <c r="O101" s="48"/>
      <c r="P101" s="49"/>
      <c r="S101" s="109"/>
      <c r="T101" s="109"/>
      <c r="U101" s="109"/>
      <c r="V101" s="109"/>
      <c r="W101" s="109"/>
    </row>
    <row r="102" spans="2:23" x14ac:dyDescent="0.25">
      <c r="B102" s="47"/>
      <c r="C102" s="48"/>
      <c r="D102" s="118" t="s">
        <v>95</v>
      </c>
      <c r="E102" s="119"/>
      <c r="F102" s="119"/>
      <c r="G102" s="119">
        <v>1000</v>
      </c>
      <c r="H102" s="119">
        <v>1000</v>
      </c>
      <c r="K102" s="166" t="s">
        <v>127</v>
      </c>
      <c r="L102" s="193"/>
      <c r="M102" s="84">
        <v>2497</v>
      </c>
      <c r="N102" s="86">
        <f t="shared" si="4"/>
        <v>0.14461110789367002</v>
      </c>
      <c r="O102" s="48"/>
      <c r="P102" s="49"/>
      <c r="S102" s="109"/>
      <c r="T102" s="109"/>
      <c r="U102" s="109"/>
      <c r="V102" s="109"/>
      <c r="W102" s="109"/>
    </row>
    <row r="103" spans="2:23" x14ac:dyDescent="0.25">
      <c r="B103" s="47"/>
      <c r="C103" s="48"/>
      <c r="D103" s="118" t="s">
        <v>96</v>
      </c>
      <c r="E103" s="119"/>
      <c r="F103" s="119"/>
      <c r="G103" s="119">
        <v>1950</v>
      </c>
      <c r="H103" s="119">
        <v>1950</v>
      </c>
      <c r="K103" s="166" t="s">
        <v>129</v>
      </c>
      <c r="L103" s="193"/>
      <c r="M103" s="84">
        <v>2450</v>
      </c>
      <c r="N103" s="86">
        <f t="shared" si="4"/>
        <v>0.14188915271905947</v>
      </c>
      <c r="O103" s="48"/>
      <c r="P103" s="49"/>
      <c r="R103" s="21"/>
      <c r="S103" s="21"/>
      <c r="T103" s="21"/>
      <c r="U103" s="109"/>
      <c r="V103" s="109"/>
      <c r="W103" s="109"/>
    </row>
    <row r="104" spans="2:23" x14ac:dyDescent="0.25">
      <c r="B104" s="47"/>
      <c r="C104" s="48"/>
      <c r="D104" s="118" t="s">
        <v>97</v>
      </c>
      <c r="E104" s="119"/>
      <c r="F104" s="119">
        <v>4800</v>
      </c>
      <c r="G104" s="119"/>
      <c r="H104" s="119">
        <v>4800</v>
      </c>
      <c r="K104" s="166" t="s">
        <v>130</v>
      </c>
      <c r="L104" s="193"/>
      <c r="M104" s="84">
        <v>1000</v>
      </c>
      <c r="N104" s="86">
        <f t="shared" si="4"/>
        <v>5.7913939885330397E-2</v>
      </c>
      <c r="O104" s="48"/>
      <c r="P104" s="49"/>
      <c r="R104" s="21"/>
      <c r="S104" s="21" t="s">
        <v>128</v>
      </c>
      <c r="T104" s="152">
        <v>6000</v>
      </c>
      <c r="V104" s="109"/>
      <c r="W104" s="109"/>
    </row>
    <row r="105" spans="2:23" x14ac:dyDescent="0.25">
      <c r="B105" s="47"/>
      <c r="C105" s="48"/>
      <c r="D105" s="118" t="s">
        <v>98</v>
      </c>
      <c r="E105" s="119"/>
      <c r="F105" s="119">
        <v>132</v>
      </c>
      <c r="G105" s="119"/>
      <c r="H105" s="119">
        <v>132</v>
      </c>
      <c r="K105" s="166" t="s">
        <v>126</v>
      </c>
      <c r="L105" s="193"/>
      <c r="M105" s="84">
        <v>520</v>
      </c>
      <c r="N105" s="86">
        <f t="shared" si="4"/>
        <v>3.0115248740371806E-2</v>
      </c>
      <c r="O105" s="48"/>
      <c r="P105" s="49"/>
      <c r="R105" s="21"/>
      <c r="S105" s="21" t="s">
        <v>140</v>
      </c>
      <c r="T105" s="152">
        <v>4800</v>
      </c>
      <c r="V105" s="109"/>
      <c r="W105" s="109"/>
    </row>
    <row r="106" spans="2:23" x14ac:dyDescent="0.25">
      <c r="B106" s="47"/>
      <c r="C106" s="48"/>
      <c r="D106" s="116" t="s">
        <v>85</v>
      </c>
      <c r="E106" s="117"/>
      <c r="F106" s="117"/>
      <c r="G106" s="117"/>
      <c r="H106" s="117">
        <v>640</v>
      </c>
      <c r="K106" s="194" t="s">
        <v>3</v>
      </c>
      <c r="L106" s="195"/>
      <c r="M106" s="150">
        <v>17267</v>
      </c>
      <c r="N106" s="151">
        <f t="shared" ref="N106" si="5">+M106/M$106</f>
        <v>1</v>
      </c>
      <c r="O106" s="48"/>
      <c r="P106" s="49"/>
      <c r="R106" s="21"/>
      <c r="S106" s="21" t="s">
        <v>127</v>
      </c>
      <c r="T106" s="152">
        <v>2497</v>
      </c>
      <c r="V106" s="109"/>
      <c r="W106" s="109"/>
    </row>
    <row r="107" spans="2:23" x14ac:dyDescent="0.25">
      <c r="B107" s="47"/>
      <c r="C107" s="48"/>
      <c r="D107" s="118" t="s">
        <v>99</v>
      </c>
      <c r="E107" s="119">
        <v>640</v>
      </c>
      <c r="F107" s="119"/>
      <c r="G107" s="119"/>
      <c r="H107" s="119">
        <v>640</v>
      </c>
      <c r="N107" s="48"/>
      <c r="O107" s="48"/>
      <c r="P107" s="49"/>
      <c r="R107" s="21"/>
      <c r="S107" s="21" t="s">
        <v>129</v>
      </c>
      <c r="T107" s="152">
        <v>2450</v>
      </c>
      <c r="V107" s="109"/>
      <c r="W107" s="109"/>
    </row>
    <row r="108" spans="2:23" x14ac:dyDescent="0.25">
      <c r="B108" s="47"/>
      <c r="C108" s="48"/>
      <c r="D108" s="116" t="s">
        <v>86</v>
      </c>
      <c r="E108" s="117"/>
      <c r="F108" s="117"/>
      <c r="G108" s="117"/>
      <c r="H108" s="117">
        <v>1600</v>
      </c>
      <c r="J108" s="197" t="s">
        <v>134</v>
      </c>
      <c r="K108" s="197"/>
      <c r="L108" s="197"/>
      <c r="M108" s="197"/>
      <c r="N108" s="197"/>
      <c r="O108" s="48"/>
      <c r="P108" s="49"/>
      <c r="R108" s="21"/>
      <c r="S108" s="21" t="s">
        <v>141</v>
      </c>
      <c r="T108" s="152">
        <v>1000</v>
      </c>
      <c r="V108" s="109"/>
      <c r="W108" s="109"/>
    </row>
    <row r="109" spans="2:23" ht="15" customHeight="1" x14ac:dyDescent="0.25">
      <c r="B109" s="47"/>
      <c r="C109" s="48"/>
      <c r="D109" s="118" t="s">
        <v>100</v>
      </c>
      <c r="E109" s="119"/>
      <c r="F109" s="119"/>
      <c r="G109" s="119">
        <v>1600</v>
      </c>
      <c r="H109" s="119">
        <v>1600</v>
      </c>
      <c r="K109" s="189" t="s">
        <v>132</v>
      </c>
      <c r="L109" s="190"/>
      <c r="M109" s="83" t="s">
        <v>133</v>
      </c>
      <c r="N109" s="83" t="s">
        <v>57</v>
      </c>
      <c r="O109" s="48"/>
      <c r="P109" s="49"/>
      <c r="R109" s="21"/>
      <c r="S109" s="21" t="s">
        <v>126</v>
      </c>
      <c r="T109" s="152">
        <v>520</v>
      </c>
      <c r="V109" s="109"/>
      <c r="W109" s="109"/>
    </row>
    <row r="110" spans="2:23" x14ac:dyDescent="0.25">
      <c r="B110" s="47"/>
      <c r="C110" s="48"/>
      <c r="D110" s="116" t="s">
        <v>87</v>
      </c>
      <c r="E110" s="117"/>
      <c r="F110" s="117"/>
      <c r="G110" s="117"/>
      <c r="H110" s="117">
        <v>3645</v>
      </c>
      <c r="K110" s="166" t="s">
        <v>136</v>
      </c>
      <c r="L110" s="193"/>
      <c r="M110" s="84">
        <v>7125</v>
      </c>
      <c r="N110" s="86">
        <f>+M110/M$115</f>
        <v>0.4126368216829791</v>
      </c>
      <c r="O110" s="48"/>
      <c r="P110" s="49"/>
      <c r="R110" s="21"/>
      <c r="S110" s="21"/>
      <c r="T110" s="21"/>
      <c r="U110" s="109"/>
      <c r="V110" s="109"/>
      <c r="W110" s="109"/>
    </row>
    <row r="111" spans="2:23" x14ac:dyDescent="0.25">
      <c r="B111" s="47"/>
      <c r="C111" s="48"/>
      <c r="D111" s="118" t="s">
        <v>101</v>
      </c>
      <c r="E111" s="119">
        <v>520</v>
      </c>
      <c r="F111" s="119"/>
      <c r="G111" s="119"/>
      <c r="H111" s="119">
        <v>520</v>
      </c>
      <c r="K111" s="166" t="s">
        <v>135</v>
      </c>
      <c r="L111" s="193"/>
      <c r="M111" s="84">
        <v>5572</v>
      </c>
      <c r="N111" s="86">
        <f>+M111/M$115</f>
        <v>0.32269647304106097</v>
      </c>
      <c r="O111" s="48"/>
      <c r="P111" s="49"/>
      <c r="S111" s="109"/>
      <c r="T111" s="109"/>
      <c r="U111" s="109"/>
      <c r="V111" s="109"/>
      <c r="W111" s="109"/>
    </row>
    <row r="112" spans="2:23" x14ac:dyDescent="0.25">
      <c r="B112" s="47"/>
      <c r="C112" s="48"/>
      <c r="D112" s="118" t="s">
        <v>102</v>
      </c>
      <c r="E112" s="119"/>
      <c r="F112" s="119">
        <v>500</v>
      </c>
      <c r="G112" s="119"/>
      <c r="H112" s="119">
        <v>500</v>
      </c>
      <c r="K112" s="166" t="s">
        <v>137</v>
      </c>
      <c r="L112" s="193"/>
      <c r="M112" s="84">
        <v>1950</v>
      </c>
      <c r="N112" s="86">
        <f>+M112/M$115</f>
        <v>0.11293218277639427</v>
      </c>
      <c r="O112" s="48"/>
      <c r="P112" s="49"/>
      <c r="S112" s="109"/>
      <c r="T112" s="109"/>
      <c r="U112" s="109"/>
      <c r="V112" s="109"/>
      <c r="W112" s="109"/>
    </row>
    <row r="113" spans="2:23" x14ac:dyDescent="0.25">
      <c r="B113" s="47"/>
      <c r="C113" s="48"/>
      <c r="D113" s="118" t="s">
        <v>103</v>
      </c>
      <c r="E113" s="119"/>
      <c r="F113" s="119"/>
      <c r="G113" s="119">
        <v>2500</v>
      </c>
      <c r="H113" s="119">
        <v>2500</v>
      </c>
      <c r="K113" s="166" t="s">
        <v>139</v>
      </c>
      <c r="L113" s="193"/>
      <c r="M113" s="84">
        <v>1600</v>
      </c>
      <c r="N113" s="86">
        <f>+M113/M$115</f>
        <v>9.2662303816528638E-2</v>
      </c>
      <c r="O113" s="48"/>
      <c r="P113" s="49"/>
      <c r="S113" s="109"/>
      <c r="T113" s="109"/>
      <c r="U113" s="109"/>
      <c r="V113" s="109"/>
      <c r="W113" s="109"/>
    </row>
    <row r="114" spans="2:23" x14ac:dyDescent="0.25">
      <c r="B114" s="47"/>
      <c r="C114" s="48"/>
      <c r="D114" s="118" t="s">
        <v>104</v>
      </c>
      <c r="E114" s="119"/>
      <c r="F114" s="119"/>
      <c r="G114" s="119">
        <v>125</v>
      </c>
      <c r="H114" s="119">
        <v>125</v>
      </c>
      <c r="K114" s="166" t="s">
        <v>138</v>
      </c>
      <c r="L114" s="193"/>
      <c r="M114" s="84">
        <v>1020</v>
      </c>
      <c r="N114" s="86">
        <f>+M114/M$115</f>
        <v>5.9072218683037005E-2</v>
      </c>
      <c r="O114" s="48"/>
      <c r="P114" s="49"/>
      <c r="S114" s="109"/>
      <c r="T114" s="109"/>
      <c r="U114" s="109"/>
      <c r="V114" s="109"/>
      <c r="W114" s="109"/>
    </row>
    <row r="115" spans="2:23" x14ac:dyDescent="0.25">
      <c r="B115" s="47"/>
      <c r="C115" s="48"/>
      <c r="D115" s="114" t="s">
        <v>3</v>
      </c>
      <c r="E115" s="115">
        <v>1160</v>
      </c>
      <c r="F115" s="115">
        <v>5432</v>
      </c>
      <c r="G115" s="115">
        <v>10675</v>
      </c>
      <c r="H115" s="115">
        <v>17267</v>
      </c>
      <c r="K115" s="194" t="s">
        <v>3</v>
      </c>
      <c r="L115" s="195"/>
      <c r="M115" s="150">
        <v>17267</v>
      </c>
      <c r="N115" s="151">
        <f t="shared" ref="N115" si="6">+M115/M$115</f>
        <v>1</v>
      </c>
      <c r="O115" s="48"/>
      <c r="P115" s="49"/>
      <c r="S115" s="109"/>
      <c r="T115" s="109"/>
      <c r="U115" s="109"/>
      <c r="V115" s="109"/>
      <c r="W115" s="109"/>
    </row>
    <row r="116" spans="2:23" x14ac:dyDescent="0.25">
      <c r="B116" s="47"/>
      <c r="C116" s="48"/>
      <c r="D116" s="48"/>
      <c r="E116" s="48"/>
      <c r="F116" s="48"/>
      <c r="G116" s="54"/>
      <c r="H116" s="54"/>
      <c r="I116" s="55"/>
      <c r="N116" s="48"/>
      <c r="O116" s="48"/>
      <c r="P116" s="49"/>
      <c r="S116" s="109"/>
      <c r="T116" s="109"/>
      <c r="U116" s="109"/>
      <c r="V116" s="109"/>
      <c r="W116" s="109"/>
    </row>
    <row r="117" spans="2:23" x14ac:dyDescent="0.25">
      <c r="B117" s="47"/>
      <c r="C117" s="48"/>
      <c r="D117" s="48"/>
      <c r="E117" s="48"/>
      <c r="F117" s="48"/>
      <c r="G117" s="54"/>
      <c r="H117" s="54"/>
      <c r="I117" s="55"/>
      <c r="J117" s="55"/>
      <c r="K117" s="56"/>
      <c r="L117" s="56"/>
      <c r="M117" s="48"/>
      <c r="N117" s="48"/>
      <c r="O117" s="48"/>
      <c r="P117" s="49"/>
      <c r="S117" s="109"/>
      <c r="T117" s="109"/>
      <c r="U117" s="109"/>
      <c r="V117" s="109"/>
      <c r="W117" s="109"/>
    </row>
    <row r="118" spans="2:23" x14ac:dyDescent="0.25">
      <c r="B118" s="50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2"/>
    </row>
  </sheetData>
  <sortState ref="K99:N105">
    <sortCondition descending="1" ref="N99:N105"/>
  </sortState>
  <mergeCells count="57">
    <mergeCell ref="K113:L113"/>
    <mergeCell ref="K114:L114"/>
    <mergeCell ref="K115:L115"/>
    <mergeCell ref="J108:N108"/>
    <mergeCell ref="K109:L109"/>
    <mergeCell ref="K110:L110"/>
    <mergeCell ref="K111:L111"/>
    <mergeCell ref="K112:L112"/>
    <mergeCell ref="K104:L104"/>
    <mergeCell ref="K105:L105"/>
    <mergeCell ref="K106:L106"/>
    <mergeCell ref="K99:L99"/>
    <mergeCell ref="G95:L95"/>
    <mergeCell ref="K100:L100"/>
    <mergeCell ref="K101:L101"/>
    <mergeCell ref="K102:L102"/>
    <mergeCell ref="K103:L103"/>
    <mergeCell ref="J98:N98"/>
    <mergeCell ref="G89:H89"/>
    <mergeCell ref="G94:H94"/>
    <mergeCell ref="G90:H90"/>
    <mergeCell ref="G91:H91"/>
    <mergeCell ref="G92:H92"/>
    <mergeCell ref="G93:H93"/>
    <mergeCell ref="B1:O2"/>
    <mergeCell ref="F18:H18"/>
    <mergeCell ref="F19:H19"/>
    <mergeCell ref="F20:H20"/>
    <mergeCell ref="F21:H21"/>
    <mergeCell ref="F8:L8"/>
    <mergeCell ref="F13:H13"/>
    <mergeCell ref="F14:H14"/>
    <mergeCell ref="F15:H15"/>
    <mergeCell ref="F16:H16"/>
    <mergeCell ref="F17:H17"/>
    <mergeCell ref="F9:H9"/>
    <mergeCell ref="F25:L25"/>
    <mergeCell ref="F29:G29"/>
    <mergeCell ref="F22:H22"/>
    <mergeCell ref="F10:H10"/>
    <mergeCell ref="F11:H11"/>
    <mergeCell ref="F12:H12"/>
    <mergeCell ref="F23:L23"/>
    <mergeCell ref="F31:G31"/>
    <mergeCell ref="C76:G76"/>
    <mergeCell ref="C68:G68"/>
    <mergeCell ref="G87:L88"/>
    <mergeCell ref="F27:G27"/>
    <mergeCell ref="F28:G28"/>
    <mergeCell ref="F30:G30"/>
    <mergeCell ref="F32:G32"/>
    <mergeCell ref="F33:L33"/>
    <mergeCell ref="E39:L39"/>
    <mergeCell ref="E40:L40"/>
    <mergeCell ref="E53:L53"/>
    <mergeCell ref="E57:L57"/>
    <mergeCell ref="E58:L58"/>
  </mergeCells>
  <conditionalFormatting sqref="D70:G74 D77:F77 C78:D78 E78:H81 L90:L94 N90:N94">
    <cfRule type="expression" dxfId="11" priority="30">
      <formula>$D$31&lt;0</formula>
    </cfRule>
  </conditionalFormatting>
  <conditionalFormatting sqref="I90:I93">
    <cfRule type="expression" dxfId="10" priority="28">
      <formula>$D$31&lt;0</formula>
    </cfRule>
  </conditionalFormatting>
  <conditionalFormatting sqref="I94:K94">
    <cfRule type="expression" dxfId="9" priority="23">
      <formula>$D$31&lt;0</formula>
    </cfRule>
  </conditionalFormatting>
  <conditionalFormatting sqref="J90:K93">
    <cfRule type="expression" dxfId="8" priority="25">
      <formula>$D$31&lt;0</formula>
    </cfRule>
  </conditionalFormatting>
  <conditionalFormatting sqref="I96:L96">
    <cfRule type="expression" dxfId="7" priority="21">
      <formula>$D$31&lt;0</formula>
    </cfRule>
  </conditionalFormatting>
  <conditionalFormatting sqref="M100:M106">
    <cfRule type="expression" dxfId="6" priority="7">
      <formula>$D$31&lt;0</formula>
    </cfRule>
  </conditionalFormatting>
  <conditionalFormatting sqref="M110:M115">
    <cfRule type="expression" dxfId="5" priority="6">
      <formula>$D$31&lt;0</formula>
    </cfRule>
  </conditionalFormatting>
  <conditionalFormatting sqref="N110:N111">
    <cfRule type="expression" dxfId="4" priority="5">
      <formula>$D$31&lt;0</formula>
    </cfRule>
  </conditionalFormatting>
  <conditionalFormatting sqref="N112:N115">
    <cfRule type="expression" dxfId="3" priority="4">
      <formula>$D$31&lt;0</formula>
    </cfRule>
  </conditionalFormatting>
  <conditionalFormatting sqref="N100:N101">
    <cfRule type="expression" dxfId="2" priority="3">
      <formula>$D$31&lt;0</formula>
    </cfRule>
  </conditionalFormatting>
  <conditionalFormatting sqref="N102:N105">
    <cfRule type="expression" dxfId="1" priority="2">
      <formula>$D$31&lt;0</formula>
    </cfRule>
  </conditionalFormatting>
  <conditionalFormatting sqref="N106">
    <cfRule type="expression" dxfId="0" priority="1">
      <formula>$D$31&lt;0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V125"/>
  <sheetViews>
    <sheetView workbookViewId="0">
      <selection activeCell="F13" sqref="F13"/>
    </sheetView>
  </sheetViews>
  <sheetFormatPr baseColWidth="10" defaultRowHeight="15" x14ac:dyDescent="0.25"/>
  <cols>
    <col min="1" max="1" width="1.85546875" style="1" customWidth="1"/>
    <col min="2" max="2" width="21.7109375" style="1" customWidth="1"/>
    <col min="3" max="6" width="11.42578125" style="1"/>
    <col min="7" max="7" width="8.28515625" style="1" customWidth="1"/>
    <col min="8" max="8" width="7.42578125" style="1" customWidth="1"/>
    <col min="9" max="14" width="11.42578125" style="1"/>
    <col min="15" max="15" width="4.7109375" style="1" customWidth="1"/>
    <col min="16" max="21" width="11.42578125" style="1"/>
    <col min="22" max="22" width="4.7109375" style="1" customWidth="1"/>
    <col min="23" max="28" width="11.42578125" style="1"/>
    <col min="29" max="29" width="4.7109375" style="1" customWidth="1"/>
    <col min="30" max="16384" width="11.42578125" style="1"/>
  </cols>
  <sheetData>
    <row r="2" spans="2:48" x14ac:dyDescent="0.25">
      <c r="B2" s="199" t="s">
        <v>47</v>
      </c>
      <c r="C2" s="199"/>
      <c r="D2" s="199"/>
      <c r="E2" s="199"/>
      <c r="F2" s="199"/>
      <c r="I2" s="199" t="s">
        <v>48</v>
      </c>
      <c r="J2" s="199"/>
      <c r="K2" s="199"/>
      <c r="L2" s="199"/>
      <c r="M2" s="199"/>
      <c r="N2" s="33"/>
      <c r="P2" s="199" t="s">
        <v>51</v>
      </c>
      <c r="Q2" s="199"/>
      <c r="R2" s="199"/>
      <c r="S2" s="199"/>
      <c r="T2" s="199"/>
      <c r="U2" s="33"/>
      <c r="W2" s="199" t="s">
        <v>52</v>
      </c>
      <c r="X2" s="199"/>
      <c r="Y2" s="199"/>
      <c r="Z2" s="199"/>
      <c r="AA2" s="199"/>
      <c r="AB2" s="33"/>
      <c r="AD2" s="199" t="s">
        <v>53</v>
      </c>
      <c r="AE2" s="199"/>
      <c r="AF2" s="199"/>
      <c r="AG2" s="199"/>
      <c r="AH2" s="199"/>
      <c r="AK2" s="198" t="s">
        <v>54</v>
      </c>
      <c r="AL2" s="198"/>
      <c r="AM2" s="198"/>
      <c r="AN2" s="198"/>
      <c r="AO2" s="198"/>
      <c r="AR2" s="198" t="s">
        <v>55</v>
      </c>
      <c r="AS2" s="198"/>
      <c r="AT2" s="198"/>
      <c r="AU2" s="198"/>
      <c r="AV2" s="198"/>
    </row>
    <row r="3" spans="2:48" x14ac:dyDescent="0.25">
      <c r="B3" s="133" t="s">
        <v>4</v>
      </c>
      <c r="C3" s="133" t="s">
        <v>45</v>
      </c>
      <c r="D3" s="133" t="s">
        <v>46</v>
      </c>
      <c r="E3" s="133" t="s">
        <v>2</v>
      </c>
      <c r="F3" s="133" t="s">
        <v>44</v>
      </c>
      <c r="I3" s="133" t="s">
        <v>4</v>
      </c>
      <c r="J3" s="133" t="s">
        <v>45</v>
      </c>
      <c r="K3" s="133" t="s">
        <v>46</v>
      </c>
      <c r="L3" s="133" t="s">
        <v>2</v>
      </c>
      <c r="M3" s="133" t="s">
        <v>44</v>
      </c>
      <c r="N3" s="34"/>
      <c r="P3" s="133" t="s">
        <v>4</v>
      </c>
      <c r="Q3" s="133" t="s">
        <v>45</v>
      </c>
      <c r="R3" s="133" t="s">
        <v>46</v>
      </c>
      <c r="S3" s="133" t="s">
        <v>2</v>
      </c>
      <c r="T3" s="133" t="s">
        <v>44</v>
      </c>
      <c r="U3" s="34"/>
      <c r="W3" s="133" t="s">
        <v>4</v>
      </c>
      <c r="X3" s="133" t="s">
        <v>45</v>
      </c>
      <c r="Y3" s="133" t="s">
        <v>46</v>
      </c>
      <c r="Z3" s="133" t="s">
        <v>2</v>
      </c>
      <c r="AA3" s="133" t="s">
        <v>44</v>
      </c>
      <c r="AB3" s="34"/>
      <c r="AD3" s="133" t="s">
        <v>4</v>
      </c>
      <c r="AE3" s="133" t="s">
        <v>45</v>
      </c>
      <c r="AF3" s="133" t="s">
        <v>46</v>
      </c>
      <c r="AG3" s="133" t="s">
        <v>2</v>
      </c>
      <c r="AH3" s="133" t="s">
        <v>44</v>
      </c>
      <c r="AK3" s="126" t="s">
        <v>4</v>
      </c>
      <c r="AL3" s="126" t="s">
        <v>45</v>
      </c>
      <c r="AM3" s="126" t="s">
        <v>46</v>
      </c>
      <c r="AN3" s="126" t="s">
        <v>2</v>
      </c>
      <c r="AO3" s="126" t="s">
        <v>44</v>
      </c>
      <c r="AR3" s="126" t="s">
        <v>4</v>
      </c>
      <c r="AS3" s="126" t="s">
        <v>45</v>
      </c>
      <c r="AT3" s="126" t="s">
        <v>46</v>
      </c>
      <c r="AU3" s="126" t="s">
        <v>2</v>
      </c>
      <c r="AV3" s="126" t="s">
        <v>44</v>
      </c>
    </row>
    <row r="4" spans="2:48" x14ac:dyDescent="0.25">
      <c r="B4" s="127" t="s">
        <v>67</v>
      </c>
      <c r="C4" s="128">
        <v>15323.369106999999</v>
      </c>
      <c r="D4" s="128">
        <v>14926.896713</v>
      </c>
      <c r="E4" s="35">
        <f>+D4/C4-1</f>
        <v>-2.5873709053897409E-2</v>
      </c>
      <c r="F4" s="35">
        <f>+D4/D6</f>
        <v>0.94906157904804533</v>
      </c>
      <c r="I4" s="127" t="s">
        <v>67</v>
      </c>
      <c r="J4" s="128">
        <v>18.274541305213997</v>
      </c>
      <c r="K4" s="128">
        <v>15.49391684782</v>
      </c>
      <c r="L4" s="35">
        <f>+K4/J4-1</f>
        <v>-0.1521583721830897</v>
      </c>
      <c r="M4" s="35">
        <f>+K4/K6</f>
        <v>0.42885240592786089</v>
      </c>
      <c r="N4" s="35"/>
      <c r="P4" s="127" t="s">
        <v>67</v>
      </c>
      <c r="Q4" s="128">
        <v>22.504250700999997</v>
      </c>
      <c r="R4" s="128">
        <v>19.845604186999999</v>
      </c>
      <c r="S4" s="35">
        <f>+R4/Q4-1</f>
        <v>-0.11813974832238505</v>
      </c>
      <c r="T4" s="35">
        <f>+R4/R6</f>
        <v>0.41452298142237559</v>
      </c>
      <c r="U4" s="35"/>
      <c r="W4" s="127" t="s">
        <v>68</v>
      </c>
      <c r="X4" s="128">
        <v>599.49058300000002</v>
      </c>
      <c r="Y4" s="128">
        <v>417.668744</v>
      </c>
      <c r="Z4" s="35">
        <f>+Y4/X4-1</f>
        <v>-0.30329390345069029</v>
      </c>
      <c r="AA4" s="35">
        <f>+Y4/Y5</f>
        <v>1</v>
      </c>
      <c r="AB4" s="35"/>
      <c r="AD4" s="127" t="s">
        <v>68</v>
      </c>
      <c r="AE4" s="128">
        <v>1173.7585060000001</v>
      </c>
      <c r="AF4" s="128">
        <v>1082.443174</v>
      </c>
      <c r="AG4" s="35">
        <f>+AF4/AE4-1</f>
        <v>-7.7797376149536634E-2</v>
      </c>
      <c r="AH4" s="35">
        <f>+AF4/AF5</f>
        <v>1</v>
      </c>
      <c r="AK4" s="129" t="s">
        <v>3</v>
      </c>
      <c r="AL4" s="130"/>
      <c r="AM4" s="130"/>
      <c r="AN4" s="24" t="e">
        <f t="shared" ref="AN4:AN5" si="0">+AM4/AL4-1</f>
        <v>#DIV/0!</v>
      </c>
      <c r="AO4" s="24" t="e">
        <f>SUM(#REF!)</f>
        <v>#REF!</v>
      </c>
      <c r="AR4" s="129" t="s">
        <v>3</v>
      </c>
      <c r="AS4" s="130"/>
      <c r="AT4" s="130"/>
      <c r="AU4" s="24" t="e">
        <f t="shared" ref="AU4:AU5" si="1">+AT4/AS4-1</f>
        <v>#DIV/0!</v>
      </c>
      <c r="AV4" s="24" t="e">
        <f>SUM(#REF!)</f>
        <v>#REF!</v>
      </c>
    </row>
    <row r="5" spans="2:48" x14ac:dyDescent="0.25">
      <c r="B5" s="127" t="s">
        <v>68</v>
      </c>
      <c r="C5" s="128">
        <v>709.26749299999994</v>
      </c>
      <c r="D5" s="128">
        <v>801.16250099999991</v>
      </c>
      <c r="E5" s="35">
        <f t="shared" ref="E5:E7" si="2">+D5/C5-1</f>
        <v>0.12956325914685607</v>
      </c>
      <c r="F5" s="35">
        <f>+D5/D6</f>
        <v>5.0938420951954576E-2</v>
      </c>
      <c r="I5" s="127" t="s">
        <v>68</v>
      </c>
      <c r="J5" s="128">
        <v>22.208258877750989</v>
      </c>
      <c r="K5" s="128">
        <v>20.634869265195999</v>
      </c>
      <c r="L5" s="35">
        <f t="shared" ref="L5:L7" si="3">+K5/J5-1</f>
        <v>-7.0847049343938817E-2</v>
      </c>
      <c r="M5" s="35">
        <f>+K5/K6</f>
        <v>0.57114759407213911</v>
      </c>
      <c r="N5" s="35"/>
      <c r="P5" s="127" t="s">
        <v>68</v>
      </c>
      <c r="Q5" s="128">
        <v>33.068645080000003</v>
      </c>
      <c r="R5" s="128">
        <v>28.030159223999998</v>
      </c>
      <c r="S5" s="35">
        <f t="shared" ref="S5:S7" si="4">+R5/Q5-1</f>
        <v>-0.15236444806888361</v>
      </c>
      <c r="T5" s="35">
        <f>+R5/R6</f>
        <v>0.58547701857762446</v>
      </c>
      <c r="U5" s="35"/>
      <c r="W5" s="134" t="s">
        <v>106</v>
      </c>
      <c r="X5" s="130">
        <f t="shared" ref="X5:Y5" si="5">SUM(X4)</f>
        <v>599.49058300000002</v>
      </c>
      <c r="Y5" s="130">
        <f t="shared" si="5"/>
        <v>417.668744</v>
      </c>
      <c r="Z5" s="24">
        <f t="shared" ref="Z5:Z6" si="6">+Y5/X5-1</f>
        <v>-0.30329390345069029</v>
      </c>
      <c r="AA5" s="24">
        <f>SUM(AA4:AA4)</f>
        <v>1</v>
      </c>
      <c r="AB5" s="35"/>
      <c r="AD5" s="134" t="s">
        <v>106</v>
      </c>
      <c r="AE5" s="130">
        <f t="shared" ref="AE5:AF5" si="7">SUM(AE4)</f>
        <v>1173.7585060000001</v>
      </c>
      <c r="AF5" s="130">
        <f t="shared" si="7"/>
        <v>1082.443174</v>
      </c>
      <c r="AG5" s="24">
        <f t="shared" ref="AG5:AG6" si="8">+AF5/AE5-1</f>
        <v>-7.7797376149536634E-2</v>
      </c>
      <c r="AH5" s="24">
        <f>SUM(AH4:AH4)</f>
        <v>1</v>
      </c>
      <c r="AK5" s="129" t="s">
        <v>43</v>
      </c>
      <c r="AL5" s="130"/>
      <c r="AM5" s="130"/>
      <c r="AN5" s="24" t="e">
        <f t="shared" si="0"/>
        <v>#DIV/0!</v>
      </c>
      <c r="AO5" s="24" t="e">
        <f>+AM4/AM5</f>
        <v>#DIV/0!</v>
      </c>
      <c r="AR5" s="129" t="s">
        <v>43</v>
      </c>
      <c r="AS5" s="130"/>
      <c r="AT5" s="130"/>
      <c r="AU5" s="24" t="e">
        <f t="shared" si="1"/>
        <v>#DIV/0!</v>
      </c>
      <c r="AV5" s="24" t="e">
        <f>+AT4/AT5</f>
        <v>#DIV/0!</v>
      </c>
    </row>
    <row r="6" spans="2:48" x14ac:dyDescent="0.25">
      <c r="B6" s="134" t="s">
        <v>106</v>
      </c>
      <c r="C6" s="135">
        <v>16032.636599999998</v>
      </c>
      <c r="D6" s="135">
        <v>15728.059214000001</v>
      </c>
      <c r="E6" s="136">
        <f t="shared" si="2"/>
        <v>-1.8997336096297279E-2</v>
      </c>
      <c r="F6" s="136">
        <f>SUM(F4:F5)</f>
        <v>0.99999999999999989</v>
      </c>
      <c r="I6" s="134" t="s">
        <v>106</v>
      </c>
      <c r="J6" s="135">
        <f>SUM(J4:J5)</f>
        <v>40.482800182964986</v>
      </c>
      <c r="K6" s="135">
        <f>SUM(K4:K5)</f>
        <v>36.128786113015998</v>
      </c>
      <c r="L6" s="136">
        <f t="shared" si="3"/>
        <v>-0.10755219624805357</v>
      </c>
      <c r="M6" s="136">
        <f>SUM(M4:M5)</f>
        <v>1</v>
      </c>
      <c r="N6" s="32"/>
      <c r="P6" s="134" t="s">
        <v>106</v>
      </c>
      <c r="Q6" s="130">
        <f t="shared" ref="Q6:R6" si="9">SUM(Q4:Q5)</f>
        <v>55.572895781</v>
      </c>
      <c r="R6" s="130">
        <f t="shared" si="9"/>
        <v>47.875763410999994</v>
      </c>
      <c r="S6" s="24">
        <f t="shared" si="4"/>
        <v>-0.1385051518699445</v>
      </c>
      <c r="T6" s="24">
        <f>SUM(T4:T5)</f>
        <v>1</v>
      </c>
      <c r="U6" s="32"/>
      <c r="W6" s="129" t="s">
        <v>43</v>
      </c>
      <c r="X6" s="130">
        <v>154870.67954300003</v>
      </c>
      <c r="Y6" s="130">
        <v>151699.84280499999</v>
      </c>
      <c r="Z6" s="24">
        <f t="shared" si="6"/>
        <v>-2.0474093271603766E-2</v>
      </c>
      <c r="AA6" s="24">
        <f>+Y5/Y6</f>
        <v>2.7532575926059806E-3</v>
      </c>
      <c r="AB6" s="35"/>
      <c r="AD6" s="129" t="s">
        <v>43</v>
      </c>
      <c r="AE6" s="130">
        <v>628700.33857699996</v>
      </c>
      <c r="AF6" s="130">
        <v>708010.96206200006</v>
      </c>
      <c r="AG6" s="24">
        <f t="shared" si="8"/>
        <v>0.12615012052405072</v>
      </c>
      <c r="AH6" s="24">
        <f>+AF5/AF6</f>
        <v>1.5288508681384106E-3</v>
      </c>
    </row>
    <row r="7" spans="2:48" x14ac:dyDescent="0.25">
      <c r="B7" s="134" t="s">
        <v>43</v>
      </c>
      <c r="C7" s="135">
        <v>1122137.6389359999</v>
      </c>
      <c r="D7" s="135">
        <v>1175092.6538549999</v>
      </c>
      <c r="E7" s="136">
        <f t="shared" si="2"/>
        <v>4.7191193915580021E-2</v>
      </c>
      <c r="F7" s="136">
        <f>+D6/D7</f>
        <v>1.3384526881691117E-2</v>
      </c>
      <c r="I7" s="134" t="s">
        <v>43</v>
      </c>
      <c r="J7" s="135">
        <v>77.138433277947001</v>
      </c>
      <c r="K7" s="135">
        <v>72.512509760086317</v>
      </c>
      <c r="L7" s="136">
        <f t="shared" si="3"/>
        <v>-5.9969114244159627E-2</v>
      </c>
      <c r="M7" s="136">
        <f>+K6/K7</f>
        <v>0.4982421134305115</v>
      </c>
      <c r="N7" s="32"/>
      <c r="P7" s="129" t="s">
        <v>43</v>
      </c>
      <c r="Q7" s="130">
        <v>2170.7330024339999</v>
      </c>
      <c r="R7" s="130">
        <v>2156.4806703839999</v>
      </c>
      <c r="S7" s="24">
        <f t="shared" si="4"/>
        <v>-6.5656771394819735E-3</v>
      </c>
      <c r="T7" s="24">
        <f>+R6/R7</f>
        <v>2.2200877600481742E-2</v>
      </c>
      <c r="U7" s="32"/>
      <c r="AB7" s="35"/>
    </row>
    <row r="8" spans="2:48" x14ac:dyDescent="0.25">
      <c r="AB8" s="35"/>
    </row>
    <row r="9" spans="2:48" x14ac:dyDescent="0.25">
      <c r="AB9" s="35"/>
      <c r="AK9" s="29"/>
      <c r="AL9" s="29"/>
      <c r="AM9" s="29"/>
      <c r="AN9" s="29"/>
      <c r="AO9" s="29"/>
      <c r="AP9" s="29"/>
      <c r="AQ9" s="25"/>
      <c r="AR9" s="25"/>
      <c r="AS9" s="25"/>
      <c r="AT9" s="25"/>
      <c r="AU9" s="25"/>
      <c r="AV9" s="25"/>
    </row>
    <row r="10" spans="2:48" x14ac:dyDescent="0.25">
      <c r="AB10" s="35"/>
      <c r="AI10" s="29"/>
      <c r="AK10" s="29"/>
      <c r="AL10" s="29"/>
      <c r="AM10" s="29"/>
      <c r="AN10" s="29"/>
      <c r="AO10" s="29"/>
      <c r="AP10" s="29"/>
      <c r="AQ10" s="25"/>
      <c r="AR10" s="25"/>
      <c r="AS10" s="25"/>
      <c r="AT10" s="25"/>
      <c r="AU10" s="25"/>
      <c r="AV10" s="25"/>
    </row>
    <row r="11" spans="2:48" x14ac:dyDescent="0.25">
      <c r="B11" s="137" t="s">
        <v>50</v>
      </c>
      <c r="C11" s="138">
        <v>2016</v>
      </c>
      <c r="D11" s="138">
        <v>2017</v>
      </c>
      <c r="E11" s="138" t="s">
        <v>63</v>
      </c>
      <c r="F11" s="138" t="s">
        <v>64</v>
      </c>
      <c r="G11" s="138" t="s">
        <v>57</v>
      </c>
      <c r="I11" s="137" t="s">
        <v>48</v>
      </c>
      <c r="J11" s="138">
        <v>2016</v>
      </c>
      <c r="K11" s="138">
        <v>2017</v>
      </c>
      <c r="L11" s="138" t="s">
        <v>63</v>
      </c>
      <c r="M11" s="138" t="s">
        <v>64</v>
      </c>
      <c r="N11" s="138" t="s">
        <v>57</v>
      </c>
      <c r="P11" s="137" t="s">
        <v>51</v>
      </c>
      <c r="Q11" s="138">
        <v>2016</v>
      </c>
      <c r="R11" s="138">
        <v>2017</v>
      </c>
      <c r="S11" s="138" t="s">
        <v>63</v>
      </c>
      <c r="T11" s="138" t="s">
        <v>64</v>
      </c>
      <c r="U11" s="138" t="s">
        <v>57</v>
      </c>
      <c r="W11" s="137" t="s">
        <v>52</v>
      </c>
      <c r="X11" s="138">
        <v>2016</v>
      </c>
      <c r="Y11" s="138">
        <v>2017</v>
      </c>
      <c r="Z11" s="138" t="s">
        <v>63</v>
      </c>
      <c r="AA11" s="138" t="s">
        <v>64</v>
      </c>
      <c r="AB11" s="35"/>
      <c r="AD11" s="137" t="s">
        <v>125</v>
      </c>
      <c r="AE11" s="138">
        <v>2016</v>
      </c>
      <c r="AF11" s="138">
        <v>2017</v>
      </c>
      <c r="AG11" s="138" t="s">
        <v>63</v>
      </c>
      <c r="AH11" s="138" t="s">
        <v>64</v>
      </c>
      <c r="AI11" s="29"/>
      <c r="AK11" s="29"/>
      <c r="AL11" s="29"/>
      <c r="AM11" s="29"/>
      <c r="AN11" s="29"/>
      <c r="AO11" s="29"/>
      <c r="AP11" s="29"/>
      <c r="AQ11" s="25"/>
      <c r="AR11" s="25"/>
      <c r="AS11" s="25"/>
      <c r="AT11" s="25"/>
      <c r="AU11" s="25"/>
      <c r="AV11" s="25"/>
    </row>
    <row r="12" spans="2:48" x14ac:dyDescent="0.25">
      <c r="B12" s="142" t="s">
        <v>68</v>
      </c>
      <c r="I12" s="142" t="s">
        <v>67</v>
      </c>
      <c r="J12" s="28"/>
      <c r="K12" s="28"/>
      <c r="L12" s="36"/>
      <c r="M12" s="35"/>
      <c r="N12" s="35"/>
      <c r="P12" s="148" t="s">
        <v>67</v>
      </c>
      <c r="Q12" s="143"/>
      <c r="R12" s="143"/>
      <c r="S12" s="36"/>
      <c r="T12" s="35"/>
      <c r="U12" s="35"/>
      <c r="W12" s="147" t="s">
        <v>68</v>
      </c>
      <c r="X12" s="31"/>
      <c r="Y12" s="31"/>
      <c r="Z12" s="36"/>
      <c r="AA12" s="35"/>
      <c r="AB12" s="35"/>
      <c r="AD12" s="147" t="s">
        <v>68</v>
      </c>
      <c r="AE12" s="31"/>
      <c r="AF12" s="31"/>
      <c r="AG12" s="36"/>
      <c r="AH12" s="35"/>
      <c r="AI12" s="29"/>
      <c r="AK12" s="29"/>
      <c r="AL12" s="29"/>
      <c r="AM12" s="29"/>
      <c r="AN12" s="29"/>
      <c r="AO12" s="29"/>
      <c r="AP12" s="29"/>
      <c r="AQ12" s="25"/>
      <c r="AR12" s="25"/>
      <c r="AS12" s="25"/>
      <c r="AT12" s="25"/>
      <c r="AU12" s="25"/>
      <c r="AV12" s="25"/>
    </row>
    <row r="13" spans="2:48" x14ac:dyDescent="0.25">
      <c r="B13" s="131" t="s">
        <v>107</v>
      </c>
      <c r="C13" s="36">
        <v>709.26749299999994</v>
      </c>
      <c r="D13" s="36">
        <v>801.16250099999991</v>
      </c>
      <c r="E13" s="36">
        <f>+D13-C13</f>
        <v>91.895007999999962</v>
      </c>
      <c r="F13" s="35">
        <f>+D13/C13-1</f>
        <v>0.12956325914685607</v>
      </c>
      <c r="G13" s="149">
        <f>+D13/D$17</f>
        <v>5.0938420951954576E-2</v>
      </c>
      <c r="I13" s="27" t="s">
        <v>110</v>
      </c>
      <c r="J13" s="28">
        <v>2.2174010963940001</v>
      </c>
      <c r="K13" s="28">
        <v>1.9826752662639999</v>
      </c>
      <c r="L13" s="36">
        <f t="shared" ref="L13:L33" si="10">+K13-J13</f>
        <v>-0.23472583013000015</v>
      </c>
      <c r="M13" s="35">
        <f t="shared" ref="M13:M33" si="11">+K13/J13-1</f>
        <v>-0.10585627945783826</v>
      </c>
      <c r="N13" s="35">
        <f t="shared" ref="N13:N18" si="12">+K13/K$33</f>
        <v>5.4877992857604148E-2</v>
      </c>
      <c r="P13" s="26" t="s">
        <v>110</v>
      </c>
      <c r="Q13" s="143">
        <v>13.20448118</v>
      </c>
      <c r="R13" s="143">
        <v>9.6074132370000012</v>
      </c>
      <c r="S13" s="36">
        <f t="shared" ref="S13:S28" si="13">+R13-Q13</f>
        <v>-3.597067942999999</v>
      </c>
      <c r="T13" s="35">
        <f t="shared" ref="T13:T28" si="14">+R13/Q13-1</f>
        <v>-0.27241266763651817</v>
      </c>
      <c r="U13" s="149">
        <f>+R13/R$29</f>
        <v>0.20067383896363292</v>
      </c>
      <c r="W13" s="30" t="s">
        <v>107</v>
      </c>
      <c r="X13" s="31">
        <v>599.49058300000002</v>
      </c>
      <c r="Y13" s="31">
        <v>417.668744</v>
      </c>
      <c r="Z13" s="36">
        <f>+Y13-X13</f>
        <v>-181.82183900000001</v>
      </c>
      <c r="AA13" s="149">
        <f t="shared" ref="AA13:AA14" si="15">+Y13/X13-1</f>
        <v>-0.30329390345069029</v>
      </c>
      <c r="AB13" s="29"/>
      <c r="AD13" s="30" t="s">
        <v>107</v>
      </c>
      <c r="AE13" s="31">
        <v>1173.7585060000001</v>
      </c>
      <c r="AF13" s="31">
        <v>1082.443174</v>
      </c>
      <c r="AG13" s="36">
        <f>+AF13-AE13</f>
        <v>-91.315332000000126</v>
      </c>
      <c r="AH13" s="149">
        <f t="shared" ref="AH13:AH14" si="16">+AF13/AE13-1</f>
        <v>-7.7797376149536634E-2</v>
      </c>
      <c r="AI13" s="29"/>
      <c r="AK13" s="29"/>
      <c r="AL13" s="29"/>
      <c r="AM13" s="29"/>
      <c r="AN13" s="29"/>
      <c r="AO13" s="29"/>
      <c r="AP13" s="29"/>
      <c r="AQ13" s="25"/>
      <c r="AR13" s="25"/>
      <c r="AS13" s="25"/>
      <c r="AT13" s="25"/>
      <c r="AU13" s="25"/>
      <c r="AV13" s="25"/>
    </row>
    <row r="14" spans="2:48" x14ac:dyDescent="0.25">
      <c r="B14" s="142" t="s">
        <v>67</v>
      </c>
      <c r="I14" s="27" t="s">
        <v>108</v>
      </c>
      <c r="J14" s="28">
        <v>7.4671999999999987E-4</v>
      </c>
      <c r="K14" s="28">
        <v>0</v>
      </c>
      <c r="L14" s="36">
        <f t="shared" si="10"/>
        <v>-7.4671999999999987E-4</v>
      </c>
      <c r="M14" s="35">
        <f t="shared" si="11"/>
        <v>-1</v>
      </c>
      <c r="N14" s="35">
        <f t="shared" si="12"/>
        <v>0</v>
      </c>
      <c r="P14" s="26" t="s">
        <v>108</v>
      </c>
      <c r="Q14" s="143">
        <v>0.10734072</v>
      </c>
      <c r="R14" s="143">
        <v>0</v>
      </c>
      <c r="S14" s="36">
        <f t="shared" si="13"/>
        <v>-0.10734072</v>
      </c>
      <c r="T14" s="35">
        <f t="shared" si="14"/>
        <v>-1</v>
      </c>
      <c r="U14" s="35">
        <f>+R14/R$29</f>
        <v>0</v>
      </c>
      <c r="W14" s="38" t="s">
        <v>3</v>
      </c>
      <c r="X14" s="39">
        <f t="shared" ref="X14:Y14" si="17">SUM(X13)</f>
        <v>599.49058300000002</v>
      </c>
      <c r="Y14" s="39">
        <f t="shared" si="17"/>
        <v>417.668744</v>
      </c>
      <c r="Z14" s="37">
        <f t="shared" ref="Z14" si="18">+Y14-X14</f>
        <v>-181.82183900000001</v>
      </c>
      <c r="AA14" s="132">
        <f t="shared" si="15"/>
        <v>-0.30329390345069029</v>
      </c>
      <c r="AB14" s="29"/>
      <c r="AD14" s="38" t="s">
        <v>3</v>
      </c>
      <c r="AE14" s="39">
        <f t="shared" ref="AE14" si="19">SUM(AE13)</f>
        <v>1173.7585060000001</v>
      </c>
      <c r="AF14" s="39">
        <f t="shared" ref="AF14" si="20">SUM(AF13)</f>
        <v>1082.443174</v>
      </c>
      <c r="AG14" s="37">
        <f t="shared" ref="AG14" si="21">+AF14-AE14</f>
        <v>-91.315332000000126</v>
      </c>
      <c r="AH14" s="132">
        <f t="shared" si="16"/>
        <v>-7.7797376149536634E-2</v>
      </c>
      <c r="AI14" s="29"/>
      <c r="AK14" s="29"/>
      <c r="AL14" s="29"/>
      <c r="AM14" s="29"/>
      <c r="AN14" s="29"/>
      <c r="AO14" s="29"/>
      <c r="AP14" s="29"/>
      <c r="AQ14" s="25"/>
      <c r="AR14" s="25"/>
      <c r="AS14" s="25"/>
      <c r="AT14" s="25"/>
      <c r="AU14" s="25"/>
      <c r="AV14" s="25"/>
    </row>
    <row r="15" spans="2:48" x14ac:dyDescent="0.25">
      <c r="B15" s="131" t="s">
        <v>108</v>
      </c>
      <c r="C15" s="36">
        <v>21.0015</v>
      </c>
      <c r="D15" s="36"/>
      <c r="E15" s="36">
        <f t="shared" ref="E15:E17" si="22">+D15-C15</f>
        <v>-21.0015</v>
      </c>
      <c r="F15" s="35">
        <f t="shared" ref="F15:F17" si="23">+D15/C15-1</f>
        <v>-1</v>
      </c>
      <c r="G15" s="149">
        <f>+D15/D$17</f>
        <v>0</v>
      </c>
      <c r="I15" s="27" t="s">
        <v>109</v>
      </c>
      <c r="J15" s="28">
        <v>2.2835929059</v>
      </c>
      <c r="K15" s="28">
        <v>2.2607916701000002</v>
      </c>
      <c r="L15" s="36">
        <f t="shared" si="10"/>
        <v>-2.2801235799999819E-2</v>
      </c>
      <c r="M15" s="35">
        <f t="shared" si="11"/>
        <v>-9.9848075990643936E-3</v>
      </c>
      <c r="N15" s="35">
        <f t="shared" si="12"/>
        <v>6.2575910052109732E-2</v>
      </c>
      <c r="P15" s="26" t="s">
        <v>111</v>
      </c>
      <c r="Q15" s="143">
        <v>3.7281710830000003</v>
      </c>
      <c r="R15" s="143">
        <v>4.1406390990000004</v>
      </c>
      <c r="S15" s="36">
        <f t="shared" si="13"/>
        <v>0.41246801600000005</v>
      </c>
      <c r="T15" s="35">
        <f t="shared" si="14"/>
        <v>0.11063548501859355</v>
      </c>
      <c r="U15" s="149">
        <f>+R15/R$29</f>
        <v>8.6487166031250007E-2</v>
      </c>
      <c r="W15" s="29"/>
      <c r="X15" s="29"/>
      <c r="Y15" s="29"/>
      <c r="Z15" s="29"/>
      <c r="AA15" s="29"/>
      <c r="AB15" s="29"/>
      <c r="AD15" s="29"/>
      <c r="AE15" s="29"/>
      <c r="AF15" s="29"/>
      <c r="AG15" s="29"/>
      <c r="AH15" s="29"/>
      <c r="AI15" s="29"/>
      <c r="AK15" s="29"/>
      <c r="AL15" s="29"/>
      <c r="AM15" s="29"/>
      <c r="AN15" s="29"/>
      <c r="AO15" s="29"/>
      <c r="AP15" s="29"/>
      <c r="AQ15" s="25"/>
      <c r="AR15" s="25"/>
      <c r="AS15" s="25"/>
      <c r="AT15" s="25"/>
      <c r="AU15" s="25"/>
      <c r="AV15" s="25"/>
    </row>
    <row r="16" spans="2:48" x14ac:dyDescent="0.25">
      <c r="B16" s="131" t="s">
        <v>109</v>
      </c>
      <c r="C16" s="36">
        <v>15302.367606999998</v>
      </c>
      <c r="D16" s="36">
        <v>14926.896713</v>
      </c>
      <c r="E16" s="36">
        <f t="shared" si="22"/>
        <v>-375.47089399999822</v>
      </c>
      <c r="F16" s="35">
        <f t="shared" si="23"/>
        <v>-2.453678434886386E-2</v>
      </c>
      <c r="G16" s="149">
        <f>+D16/D$17</f>
        <v>0.94906157904804533</v>
      </c>
      <c r="I16" s="27" t="s">
        <v>111</v>
      </c>
      <c r="J16" s="28">
        <v>2.1648152341499998</v>
      </c>
      <c r="K16" s="28">
        <v>1.990324351478</v>
      </c>
      <c r="L16" s="36">
        <f t="shared" si="10"/>
        <v>-0.17449088267199975</v>
      </c>
      <c r="M16" s="35">
        <f t="shared" si="11"/>
        <v>-8.06031295047277E-2</v>
      </c>
      <c r="N16" s="35">
        <f t="shared" si="12"/>
        <v>5.508971005148032E-2</v>
      </c>
      <c r="P16" s="30" t="s">
        <v>112</v>
      </c>
      <c r="Q16" s="143">
        <v>4.7880298979999987</v>
      </c>
      <c r="R16" s="143">
        <v>4.199585312</v>
      </c>
      <c r="S16" s="36">
        <f t="shared" si="13"/>
        <v>-0.58844458599999871</v>
      </c>
      <c r="T16" s="35">
        <f t="shared" si="14"/>
        <v>-0.12289910433637796</v>
      </c>
      <c r="U16" s="149">
        <f>+R16/R$29</f>
        <v>8.7718398888968901E-2</v>
      </c>
      <c r="W16" s="29"/>
      <c r="X16" s="29"/>
      <c r="Y16" s="29"/>
      <c r="Z16" s="29"/>
      <c r="AA16" s="29"/>
      <c r="AB16" s="29"/>
      <c r="AD16" s="29"/>
      <c r="AE16" s="29"/>
      <c r="AF16" s="29"/>
      <c r="AG16" s="29"/>
      <c r="AH16" s="29"/>
      <c r="AI16" s="29"/>
      <c r="AK16" s="29"/>
      <c r="AL16" s="29"/>
      <c r="AM16" s="29"/>
      <c r="AN16" s="29"/>
      <c r="AO16" s="29"/>
      <c r="AP16" s="29"/>
      <c r="AQ16" s="25"/>
      <c r="AR16" s="25"/>
      <c r="AS16" s="25"/>
      <c r="AT16" s="25"/>
      <c r="AU16" s="25"/>
      <c r="AV16" s="25"/>
    </row>
    <row r="17" spans="2:42" s="25" customFormat="1" x14ac:dyDescent="0.25">
      <c r="B17" s="139" t="s">
        <v>3</v>
      </c>
      <c r="C17" s="140">
        <v>16032.636599999998</v>
      </c>
      <c r="D17" s="140">
        <v>15728.059214000001</v>
      </c>
      <c r="E17" s="140">
        <f t="shared" si="22"/>
        <v>-304.5773859999972</v>
      </c>
      <c r="F17" s="141">
        <f t="shared" si="23"/>
        <v>-1.8997336096297279E-2</v>
      </c>
      <c r="G17" s="141">
        <f>+D17/D$17</f>
        <v>1</v>
      </c>
      <c r="I17" s="27" t="s">
        <v>112</v>
      </c>
      <c r="J17" s="28">
        <v>10.858856274599999</v>
      </c>
      <c r="K17" s="28">
        <v>8.0395059943999989</v>
      </c>
      <c r="L17" s="36">
        <f t="shared" si="10"/>
        <v>-2.8193502802000001</v>
      </c>
      <c r="M17" s="35">
        <f t="shared" si="11"/>
        <v>-0.25963602509361461</v>
      </c>
      <c r="N17" s="149">
        <f t="shared" si="12"/>
        <v>0.22252355695680659</v>
      </c>
      <c r="O17" s="29"/>
      <c r="P17" s="30" t="s">
        <v>113</v>
      </c>
      <c r="Q17" s="143">
        <v>0.67622782000000003</v>
      </c>
      <c r="R17" s="143">
        <v>1.8979665390000002</v>
      </c>
      <c r="S17" s="36">
        <f t="shared" si="13"/>
        <v>1.2217387190000002</v>
      </c>
      <c r="T17" s="35">
        <f t="shared" si="14"/>
        <v>1.8066969190945148</v>
      </c>
      <c r="U17" s="35">
        <f>+R17/R$29</f>
        <v>3.9643577538523829E-2</v>
      </c>
      <c r="V17" s="29"/>
      <c r="W17" s="29"/>
      <c r="X17" s="29"/>
      <c r="Y17" s="29"/>
      <c r="Z17" s="29"/>
      <c r="AA17" s="29"/>
      <c r="AB17" s="29"/>
      <c r="AC17" s="1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</row>
    <row r="18" spans="2:42" s="25" customFormat="1" ht="12" x14ac:dyDescent="0.2">
      <c r="I18" s="27" t="s">
        <v>113</v>
      </c>
      <c r="J18" s="28">
        <v>0.74912907416999996</v>
      </c>
      <c r="K18" s="28">
        <v>1.2206195655779999</v>
      </c>
      <c r="L18" s="36">
        <f t="shared" si="10"/>
        <v>0.47149049140799992</v>
      </c>
      <c r="M18" s="35">
        <f t="shared" si="11"/>
        <v>0.62938485191005222</v>
      </c>
      <c r="N18" s="35">
        <f t="shared" si="12"/>
        <v>3.3785236009860053E-2</v>
      </c>
      <c r="O18" s="29"/>
      <c r="P18" s="148" t="s">
        <v>68</v>
      </c>
      <c r="Q18" s="143"/>
      <c r="R18" s="143"/>
      <c r="S18" s="36"/>
      <c r="T18" s="35"/>
      <c r="U18" s="35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</row>
    <row r="19" spans="2:42" s="25" customFormat="1" ht="11.25" x14ac:dyDescent="0.2">
      <c r="I19" s="142" t="s">
        <v>68</v>
      </c>
      <c r="J19" s="28"/>
      <c r="K19" s="28"/>
      <c r="L19" s="36"/>
      <c r="M19" s="35"/>
      <c r="N19" s="35"/>
      <c r="O19" s="29"/>
      <c r="P19" s="30" t="s">
        <v>114</v>
      </c>
      <c r="Q19" s="143">
        <v>0.47013834500000007</v>
      </c>
      <c r="R19" s="143">
        <v>0.14435505900000001</v>
      </c>
      <c r="S19" s="36">
        <f t="shared" si="13"/>
        <v>-0.32578328600000006</v>
      </c>
      <c r="T19" s="35">
        <f t="shared" si="14"/>
        <v>-0.69295195651399166</v>
      </c>
      <c r="U19" s="35">
        <f t="shared" ref="U19:U28" si="24">+R19/R$29</f>
        <v>3.0152011939893748E-3</v>
      </c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</row>
    <row r="20" spans="2:42" s="25" customFormat="1" ht="11.25" x14ac:dyDescent="0.2">
      <c r="I20" s="27" t="s">
        <v>114</v>
      </c>
      <c r="J20" s="28">
        <v>0.45771187467700003</v>
      </c>
      <c r="K20" s="28">
        <v>0.24810935446499999</v>
      </c>
      <c r="L20" s="36">
        <f t="shared" si="10"/>
        <v>-0.20960252021200004</v>
      </c>
      <c r="M20" s="35">
        <f t="shared" si="11"/>
        <v>-0.4579355087956003</v>
      </c>
      <c r="N20" s="35">
        <f t="shared" ref="N20:N33" si="25">+K20/K$33</f>
        <v>6.867359276585671E-3</v>
      </c>
      <c r="O20" s="29"/>
      <c r="P20" s="30" t="s">
        <v>115</v>
      </c>
      <c r="Q20" s="143">
        <v>0</v>
      </c>
      <c r="R20" s="143">
        <v>0.49818478800000005</v>
      </c>
      <c r="S20" s="36">
        <f t="shared" si="13"/>
        <v>0.49818478800000005</v>
      </c>
      <c r="T20" s="35" t="e">
        <f t="shared" si="14"/>
        <v>#DIV/0!</v>
      </c>
      <c r="U20" s="35">
        <f t="shared" si="24"/>
        <v>1.0405782644617558E-2</v>
      </c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</row>
    <row r="21" spans="2:42" s="25" customFormat="1" ht="11.25" x14ac:dyDescent="0.2">
      <c r="I21" s="27" t="s">
        <v>115</v>
      </c>
      <c r="J21" s="28">
        <v>0</v>
      </c>
      <c r="K21" s="28">
        <v>1.0368331480000001</v>
      </c>
      <c r="L21" s="36">
        <f t="shared" si="10"/>
        <v>1.0368331480000001</v>
      </c>
      <c r="M21" s="35" t="e">
        <f t="shared" si="11"/>
        <v>#DIV/0!</v>
      </c>
      <c r="N21" s="35">
        <f t="shared" si="25"/>
        <v>2.8698255866018808E-2</v>
      </c>
      <c r="O21" s="29"/>
      <c r="P21" s="30" t="s">
        <v>116</v>
      </c>
      <c r="Q21" s="143">
        <v>3.2116088239999998</v>
      </c>
      <c r="R21" s="143">
        <v>3.7347012770000005</v>
      </c>
      <c r="S21" s="36">
        <f t="shared" si="13"/>
        <v>0.52309245300000073</v>
      </c>
      <c r="T21" s="35">
        <f t="shared" si="14"/>
        <v>0.1628755186780495</v>
      </c>
      <c r="U21" s="149">
        <f t="shared" si="24"/>
        <v>7.8008182239072368E-2</v>
      </c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</row>
    <row r="22" spans="2:42" s="25" customFormat="1" ht="11.25" x14ac:dyDescent="0.2">
      <c r="I22" s="27" t="s">
        <v>116</v>
      </c>
      <c r="J22" s="28">
        <v>3.4782831695419998</v>
      </c>
      <c r="K22" s="28">
        <v>3.7954132981910003</v>
      </c>
      <c r="L22" s="36">
        <f t="shared" si="10"/>
        <v>0.31713012864900048</v>
      </c>
      <c r="M22" s="35">
        <f t="shared" si="11"/>
        <v>9.117432744578946E-2</v>
      </c>
      <c r="N22" s="149">
        <f t="shared" si="25"/>
        <v>0.10505233379052388</v>
      </c>
      <c r="O22" s="29"/>
      <c r="P22" s="30" t="s">
        <v>107</v>
      </c>
      <c r="Q22" s="143">
        <v>7.3408621099999998</v>
      </c>
      <c r="R22" s="143">
        <v>7.5452836999999997</v>
      </c>
      <c r="S22" s="36">
        <f t="shared" si="13"/>
        <v>0.20442158999999993</v>
      </c>
      <c r="T22" s="35">
        <f t="shared" si="14"/>
        <v>2.784708211880571E-2</v>
      </c>
      <c r="U22" s="149">
        <f t="shared" si="24"/>
        <v>0.15760132397735063</v>
      </c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</row>
    <row r="23" spans="2:42" s="25" customFormat="1" ht="11.25" x14ac:dyDescent="0.2">
      <c r="I23" s="27" t="s">
        <v>107</v>
      </c>
      <c r="J23" s="28">
        <v>2.8389897699999996E-2</v>
      </c>
      <c r="K23" s="28">
        <v>2.8991952299999998E-2</v>
      </c>
      <c r="L23" s="36">
        <f t="shared" si="10"/>
        <v>6.0205460000000224E-4</v>
      </c>
      <c r="M23" s="35">
        <f t="shared" si="11"/>
        <v>2.1206649152526014E-2</v>
      </c>
      <c r="N23" s="35">
        <f t="shared" si="25"/>
        <v>8.0246128971255871E-4</v>
      </c>
      <c r="O23" s="29"/>
      <c r="P23" s="30" t="s">
        <v>117</v>
      </c>
      <c r="Q23" s="143">
        <v>1.3398343309999998</v>
      </c>
      <c r="R23" s="143">
        <v>1.4531653059999998</v>
      </c>
      <c r="S23" s="36">
        <f t="shared" si="13"/>
        <v>0.113330975</v>
      </c>
      <c r="T23" s="35">
        <f t="shared" si="14"/>
        <v>8.4585812124558846E-2</v>
      </c>
      <c r="U23" s="35">
        <f t="shared" si="24"/>
        <v>3.03528383145556E-2</v>
      </c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</row>
    <row r="24" spans="2:42" s="25" customFormat="1" ht="11.25" x14ac:dyDescent="0.2">
      <c r="I24" s="27" t="s">
        <v>117</v>
      </c>
      <c r="J24" s="28">
        <v>4.3210391000000001E-3</v>
      </c>
      <c r="K24" s="28">
        <v>4.2926669999999991E-3</v>
      </c>
      <c r="L24" s="36">
        <f t="shared" si="10"/>
        <v>-2.8372100000000934E-5</v>
      </c>
      <c r="M24" s="35">
        <f t="shared" si="11"/>
        <v>-6.5660363961994594E-3</v>
      </c>
      <c r="N24" s="35">
        <f t="shared" si="25"/>
        <v>1.1881569966319722E-4</v>
      </c>
      <c r="O24" s="29"/>
      <c r="P24" s="30" t="s">
        <v>119</v>
      </c>
      <c r="Q24" s="143">
        <v>0.58164292299999998</v>
      </c>
      <c r="R24" s="143">
        <v>6.6725018000000011E-2</v>
      </c>
      <c r="S24" s="36">
        <f t="shared" si="13"/>
        <v>-0.51491790500000001</v>
      </c>
      <c r="T24" s="35">
        <f t="shared" si="14"/>
        <v>-0.88528181920301641</v>
      </c>
      <c r="U24" s="35">
        <f t="shared" si="24"/>
        <v>1.393711833421526E-3</v>
      </c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</row>
    <row r="25" spans="2:42" s="25" customFormat="1" ht="11.25" x14ac:dyDescent="0.2">
      <c r="I25" s="27" t="s">
        <v>118</v>
      </c>
      <c r="J25" s="28">
        <v>7.7833257439999994E-3</v>
      </c>
      <c r="K25" s="28">
        <v>1.1481590623E-2</v>
      </c>
      <c r="L25" s="36">
        <f t="shared" si="10"/>
        <v>3.698264879000001E-3</v>
      </c>
      <c r="M25" s="35">
        <f t="shared" si="11"/>
        <v>0.47515226789151344</v>
      </c>
      <c r="N25" s="35">
        <f t="shared" si="25"/>
        <v>3.17796191299756E-4</v>
      </c>
      <c r="O25" s="29"/>
      <c r="P25" s="30" t="s">
        <v>121</v>
      </c>
      <c r="Q25" s="143">
        <v>0.24375342</v>
      </c>
      <c r="R25" s="143">
        <v>0</v>
      </c>
      <c r="S25" s="36">
        <f t="shared" si="13"/>
        <v>-0.24375342</v>
      </c>
      <c r="T25" s="35">
        <f t="shared" si="14"/>
        <v>-1</v>
      </c>
      <c r="U25" s="35">
        <f t="shared" si="24"/>
        <v>0</v>
      </c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</row>
    <row r="26" spans="2:42" s="25" customFormat="1" ht="11.25" x14ac:dyDescent="0.2">
      <c r="I26" s="27" t="s">
        <v>119</v>
      </c>
      <c r="J26" s="28">
        <v>0.23507316691899999</v>
      </c>
      <c r="K26" s="28">
        <v>7.4133286233999993E-2</v>
      </c>
      <c r="L26" s="36">
        <f t="shared" si="10"/>
        <v>-0.16093988068499998</v>
      </c>
      <c r="M26" s="35">
        <f t="shared" si="11"/>
        <v>-0.68463739521770095</v>
      </c>
      <c r="N26" s="35">
        <f t="shared" si="25"/>
        <v>2.0519174378596751E-3</v>
      </c>
      <c r="O26" s="29"/>
      <c r="P26" s="30" t="s">
        <v>122</v>
      </c>
      <c r="Q26" s="143">
        <v>0.36068585000000003</v>
      </c>
      <c r="R26" s="143">
        <v>0.40175034800000003</v>
      </c>
      <c r="S26" s="36">
        <f t="shared" si="13"/>
        <v>4.1064498000000005E-2</v>
      </c>
      <c r="T26" s="35">
        <f t="shared" si="14"/>
        <v>0.11385114775087524</v>
      </c>
      <c r="U26" s="35">
        <f t="shared" si="24"/>
        <v>8.3915183670511123E-3</v>
      </c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</row>
    <row r="27" spans="2:42" s="25" customFormat="1" ht="11.25" x14ac:dyDescent="0.2">
      <c r="I27" s="27" t="s">
        <v>120</v>
      </c>
      <c r="J27" s="28">
        <v>3.6621641765130004</v>
      </c>
      <c r="K27" s="28">
        <v>3.84287476059</v>
      </c>
      <c r="L27" s="36">
        <f t="shared" si="10"/>
        <v>0.18071058407699958</v>
      </c>
      <c r="M27" s="35">
        <f t="shared" si="11"/>
        <v>4.9345298399228632E-2</v>
      </c>
      <c r="N27" s="149">
        <f t="shared" si="25"/>
        <v>0.10636600821762844</v>
      </c>
      <c r="O27" s="29"/>
      <c r="P27" s="30" t="s">
        <v>123</v>
      </c>
      <c r="Q27" s="143">
        <v>0.99661944899999988</v>
      </c>
      <c r="R27" s="143">
        <v>0.8490106420000002</v>
      </c>
      <c r="S27" s="36">
        <f t="shared" si="13"/>
        <v>-0.14760880699999968</v>
      </c>
      <c r="T27" s="35">
        <f t="shared" si="14"/>
        <v>-0.14810949871398671</v>
      </c>
      <c r="U27" s="35">
        <f t="shared" si="24"/>
        <v>1.7733620970416326E-2</v>
      </c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</row>
    <row r="28" spans="2:42" s="25" customFormat="1" ht="11.25" x14ac:dyDescent="0.2">
      <c r="I28" s="27" t="s">
        <v>121</v>
      </c>
      <c r="J28" s="28">
        <v>0.77500994999999995</v>
      </c>
      <c r="K28" s="28">
        <v>0</v>
      </c>
      <c r="L28" s="36">
        <f t="shared" si="10"/>
        <v>-0.77500994999999995</v>
      </c>
      <c r="M28" s="35">
        <f t="shared" si="11"/>
        <v>-1</v>
      </c>
      <c r="N28" s="35">
        <f t="shared" si="25"/>
        <v>0</v>
      </c>
      <c r="O28" s="29"/>
      <c r="P28" s="30" t="s">
        <v>49</v>
      </c>
      <c r="Q28" s="143">
        <v>18.523499827999999</v>
      </c>
      <c r="R28" s="143">
        <v>13.336983086</v>
      </c>
      <c r="S28" s="36">
        <f t="shared" si="13"/>
        <v>-5.1865167419999985</v>
      </c>
      <c r="T28" s="35">
        <f t="shared" si="14"/>
        <v>-0.27999658758654744</v>
      </c>
      <c r="U28" s="149">
        <f t="shared" si="24"/>
        <v>0.27857483903715002</v>
      </c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</row>
    <row r="29" spans="2:42" s="25" customFormat="1" ht="11.25" x14ac:dyDescent="0.2">
      <c r="I29" s="27" t="s">
        <v>122</v>
      </c>
      <c r="J29" s="28">
        <v>3.0468083616909998</v>
      </c>
      <c r="K29" s="28">
        <v>2.9612711552940003</v>
      </c>
      <c r="L29" s="36">
        <f t="shared" si="10"/>
        <v>-8.5537206396999466E-2</v>
      </c>
      <c r="M29" s="35">
        <f t="shared" si="11"/>
        <v>-2.8074363807222058E-2</v>
      </c>
      <c r="N29" s="149">
        <f t="shared" si="25"/>
        <v>8.1964313609395059E-2</v>
      </c>
      <c r="O29" s="29"/>
      <c r="P29" s="38" t="s">
        <v>3</v>
      </c>
      <c r="Q29" s="144">
        <f>SUM(Q13:Q28)</f>
        <v>55.572895780999993</v>
      </c>
      <c r="R29" s="144">
        <f>SUM(R13:R28)</f>
        <v>47.875763410999994</v>
      </c>
      <c r="S29" s="37">
        <f t="shared" ref="S29" si="26">+R29-Q29</f>
        <v>-7.6971323699999985</v>
      </c>
      <c r="T29" s="132">
        <f t="shared" ref="T29" si="27">+R29/Q29-1</f>
        <v>-0.13850515186994439</v>
      </c>
      <c r="U29" s="132">
        <f t="shared" ref="U29" si="28">+R29/R$29</f>
        <v>1</v>
      </c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</row>
    <row r="30" spans="2:42" s="25" customFormat="1" ht="11.25" x14ac:dyDescent="0.2">
      <c r="I30" s="27" t="s">
        <v>123</v>
      </c>
      <c r="J30" s="28">
        <v>2.9275075619999997</v>
      </c>
      <c r="K30" s="28">
        <v>3.0767072130000002</v>
      </c>
      <c r="L30" s="36">
        <f t="shared" si="10"/>
        <v>0.14919965100000043</v>
      </c>
      <c r="M30" s="35">
        <f t="shared" si="11"/>
        <v>5.0964736329518034E-2</v>
      </c>
      <c r="N30" s="149">
        <f t="shared" si="25"/>
        <v>8.5159440546261941E-2</v>
      </c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</row>
    <row r="31" spans="2:42" s="25" customFormat="1" ht="11.25" x14ac:dyDescent="0.2">
      <c r="I31" s="27" t="s">
        <v>49</v>
      </c>
      <c r="J31" s="28">
        <v>7.5752148849700003</v>
      </c>
      <c r="K31" s="28">
        <v>5.5458553561599997</v>
      </c>
      <c r="L31" s="36">
        <f t="shared" si="10"/>
        <v>-2.0293595288100006</v>
      </c>
      <c r="M31" s="35">
        <f t="shared" si="11"/>
        <v>-0.26789464848534617</v>
      </c>
      <c r="N31" s="149">
        <f t="shared" si="25"/>
        <v>0.15350239941114469</v>
      </c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</row>
    <row r="32" spans="2:42" s="25" customFormat="1" ht="11.25" x14ac:dyDescent="0.2">
      <c r="I32" s="27" t="s">
        <v>124</v>
      </c>
      <c r="J32" s="28">
        <v>9.9914688949999993E-3</v>
      </c>
      <c r="K32" s="28">
        <v>8.9054833390000004E-3</v>
      </c>
      <c r="L32" s="36">
        <f t="shared" si="10"/>
        <v>-1.0859855559999989E-3</v>
      </c>
      <c r="M32" s="35">
        <f t="shared" si="11"/>
        <v>-0.10869128127331262</v>
      </c>
      <c r="N32" s="35">
        <f t="shared" si="25"/>
        <v>2.464927360455006E-4</v>
      </c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</row>
    <row r="33" spans="9:42" s="25" customFormat="1" ht="11.25" x14ac:dyDescent="0.2">
      <c r="I33" s="139" t="s">
        <v>3</v>
      </c>
      <c r="J33" s="140">
        <f>SUM(J13:J32)</f>
        <v>40.482800182965001</v>
      </c>
      <c r="K33" s="140">
        <f>SUM(K13:K32)</f>
        <v>36.128786113015998</v>
      </c>
      <c r="L33" s="140">
        <f t="shared" si="10"/>
        <v>-4.3540140699490024</v>
      </c>
      <c r="M33" s="141">
        <f t="shared" si="11"/>
        <v>-0.1075521962480539</v>
      </c>
      <c r="N33" s="141">
        <f t="shared" si="25"/>
        <v>1</v>
      </c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</row>
    <row r="34" spans="9:42" s="25" customFormat="1" ht="11.25" x14ac:dyDescent="0.2"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</row>
    <row r="35" spans="9:42" s="25" customFormat="1" ht="11.25" x14ac:dyDescent="0.2"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</row>
    <row r="36" spans="9:42" s="25" customFormat="1" ht="11.25" x14ac:dyDescent="0.2"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</row>
    <row r="37" spans="9:42" s="25" customFormat="1" ht="11.25" x14ac:dyDescent="0.2"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</row>
    <row r="38" spans="9:42" s="25" customFormat="1" ht="11.25" x14ac:dyDescent="0.2"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</row>
    <row r="39" spans="9:42" s="25" customFormat="1" ht="11.25" x14ac:dyDescent="0.2"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</row>
    <row r="40" spans="9:42" s="25" customFormat="1" ht="11.25" x14ac:dyDescent="0.2"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</row>
    <row r="41" spans="9:42" s="25" customFormat="1" ht="11.25" x14ac:dyDescent="0.2"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</row>
    <row r="42" spans="9:42" s="25" customFormat="1" ht="11.25" x14ac:dyDescent="0.2"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</row>
    <row r="43" spans="9:42" s="25" customFormat="1" ht="11.25" x14ac:dyDescent="0.2"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</row>
    <row r="44" spans="9:42" s="25" customFormat="1" ht="11.25" x14ac:dyDescent="0.2"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</row>
    <row r="45" spans="9:42" s="25" customFormat="1" ht="11.25" x14ac:dyDescent="0.2"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</row>
    <row r="46" spans="9:42" s="25" customFormat="1" ht="11.25" x14ac:dyDescent="0.2"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</row>
    <row r="47" spans="9:42" s="25" customFormat="1" ht="11.25" x14ac:dyDescent="0.2"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</row>
    <row r="48" spans="9:42" s="25" customFormat="1" ht="11.25" x14ac:dyDescent="0.2"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</row>
    <row r="49" spans="9:42" s="25" customFormat="1" ht="11.25" x14ac:dyDescent="0.2"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</row>
    <row r="50" spans="9:42" s="25" customFormat="1" ht="11.25" x14ac:dyDescent="0.2"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</row>
    <row r="51" spans="9:42" s="25" customFormat="1" ht="11.25" x14ac:dyDescent="0.2"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</row>
    <row r="52" spans="9:42" s="25" customFormat="1" ht="11.25" x14ac:dyDescent="0.2"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</row>
    <row r="53" spans="9:42" s="25" customFormat="1" ht="11.25" x14ac:dyDescent="0.2"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</row>
    <row r="54" spans="9:42" s="25" customFormat="1" ht="11.25" x14ac:dyDescent="0.2"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</row>
    <row r="55" spans="9:42" s="25" customFormat="1" ht="11.25" x14ac:dyDescent="0.2"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</row>
    <row r="56" spans="9:42" s="25" customFormat="1" ht="11.25" x14ac:dyDescent="0.2"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</row>
    <row r="57" spans="9:42" s="25" customFormat="1" ht="11.25" x14ac:dyDescent="0.2"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</row>
    <row r="58" spans="9:42" s="25" customFormat="1" ht="11.25" x14ac:dyDescent="0.2"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</row>
    <row r="59" spans="9:42" s="25" customFormat="1" ht="11.25" x14ac:dyDescent="0.2"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</row>
    <row r="60" spans="9:42" s="25" customFormat="1" ht="11.25" x14ac:dyDescent="0.2"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</row>
    <row r="61" spans="9:42" s="25" customFormat="1" ht="11.25" x14ac:dyDescent="0.2"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</row>
    <row r="62" spans="9:42" s="25" customFormat="1" ht="11.25" x14ac:dyDescent="0.2"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</row>
    <row r="63" spans="9:42" s="25" customFormat="1" ht="11.25" x14ac:dyDescent="0.2"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</row>
    <row r="64" spans="9:42" s="25" customFormat="1" ht="11.25" x14ac:dyDescent="0.2"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</row>
    <row r="65" spans="2:42" s="25" customFormat="1" ht="11.25" x14ac:dyDescent="0.2"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</row>
    <row r="66" spans="2:42" s="25" customFormat="1" ht="11.25" x14ac:dyDescent="0.2"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</row>
    <row r="67" spans="2:42" s="25" customFormat="1" ht="11.25" x14ac:dyDescent="0.2"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</row>
    <row r="68" spans="2:42" s="25" customFormat="1" ht="11.25" x14ac:dyDescent="0.2"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</row>
    <row r="69" spans="2:42" s="25" customFormat="1" ht="11.25" x14ac:dyDescent="0.2"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J69" s="29"/>
      <c r="AK69" s="29"/>
      <c r="AL69" s="29"/>
      <c r="AM69" s="29"/>
      <c r="AN69" s="29"/>
      <c r="AO69" s="29"/>
      <c r="AP69" s="29"/>
    </row>
    <row r="70" spans="2:42" s="25" customFormat="1" ht="11.25" x14ac:dyDescent="0.2"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J70" s="29"/>
      <c r="AK70" s="29"/>
      <c r="AL70" s="29"/>
      <c r="AM70" s="29"/>
      <c r="AN70" s="29"/>
      <c r="AO70" s="29"/>
      <c r="AP70" s="29"/>
    </row>
    <row r="71" spans="2:42" s="25" customFormat="1" ht="11.25" x14ac:dyDescent="0.2"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C71" s="29"/>
      <c r="AJ71" s="29"/>
      <c r="AK71" s="29"/>
      <c r="AL71" s="29"/>
      <c r="AM71" s="29"/>
      <c r="AN71" s="29"/>
      <c r="AO71" s="29"/>
      <c r="AP71" s="29"/>
    </row>
    <row r="72" spans="2:42" s="25" customFormat="1" ht="11.25" x14ac:dyDescent="0.2">
      <c r="I72" s="29"/>
      <c r="J72" s="29"/>
      <c r="K72" s="29"/>
      <c r="L72" s="29"/>
      <c r="M72" s="29"/>
      <c r="N72" s="29"/>
      <c r="O72" s="29"/>
      <c r="V72" s="29"/>
      <c r="W72" s="29"/>
      <c r="X72" s="29"/>
      <c r="Y72" s="29"/>
      <c r="Z72" s="29"/>
      <c r="AA72" s="29"/>
      <c r="AC72" s="29"/>
      <c r="AJ72" s="29"/>
      <c r="AK72" s="29"/>
      <c r="AL72" s="29"/>
      <c r="AM72" s="29"/>
      <c r="AN72" s="29"/>
      <c r="AO72" s="29"/>
      <c r="AP72" s="29"/>
    </row>
    <row r="73" spans="2:42" s="25" customFormat="1" ht="11.25" x14ac:dyDescent="0.2">
      <c r="I73" s="29"/>
      <c r="J73" s="29"/>
      <c r="K73" s="29"/>
      <c r="L73" s="29"/>
      <c r="M73" s="29"/>
      <c r="N73" s="29"/>
      <c r="O73" s="29"/>
      <c r="V73" s="29"/>
      <c r="W73" s="29"/>
      <c r="X73" s="29"/>
      <c r="Y73" s="29"/>
      <c r="Z73" s="29"/>
      <c r="AA73" s="29"/>
      <c r="AC73" s="29"/>
      <c r="AJ73" s="29"/>
      <c r="AK73" s="29"/>
      <c r="AL73" s="29"/>
      <c r="AM73" s="29"/>
      <c r="AN73" s="29"/>
      <c r="AO73" s="29"/>
      <c r="AP73" s="29"/>
    </row>
    <row r="74" spans="2:42" s="25" customFormat="1" ht="11.25" x14ac:dyDescent="0.2">
      <c r="I74" s="29"/>
      <c r="J74" s="29"/>
      <c r="K74" s="29"/>
      <c r="L74" s="29"/>
      <c r="M74" s="29"/>
      <c r="N74" s="29"/>
      <c r="O74" s="29"/>
      <c r="V74" s="29"/>
      <c r="AC74" s="29"/>
      <c r="AJ74" s="29"/>
      <c r="AK74" s="29"/>
      <c r="AL74" s="29"/>
      <c r="AM74" s="29"/>
      <c r="AN74" s="29"/>
      <c r="AO74" s="29"/>
      <c r="AP74" s="29"/>
    </row>
    <row r="75" spans="2:42" s="25" customFormat="1" x14ac:dyDescent="0.25">
      <c r="I75" s="29"/>
      <c r="J75" s="29"/>
      <c r="K75" s="29"/>
      <c r="L75" s="29"/>
      <c r="M75" s="29"/>
      <c r="N75" s="29"/>
      <c r="O75" s="29"/>
      <c r="V75" s="29"/>
      <c r="AC75" s="29"/>
      <c r="AI75" s="1"/>
      <c r="AJ75" s="29"/>
      <c r="AK75" s="29"/>
      <c r="AL75" s="29"/>
      <c r="AM75" s="29"/>
      <c r="AN75" s="29"/>
      <c r="AO75" s="29"/>
      <c r="AP75" s="29"/>
    </row>
    <row r="76" spans="2:42" s="25" customFormat="1" x14ac:dyDescent="0.25">
      <c r="I76" s="29"/>
      <c r="J76" s="29"/>
      <c r="K76" s="29"/>
      <c r="L76" s="29"/>
      <c r="M76" s="29"/>
      <c r="N76" s="29"/>
      <c r="O76" s="29"/>
      <c r="V76" s="29"/>
      <c r="AC76" s="29"/>
      <c r="AD76" s="1"/>
      <c r="AE76" s="1"/>
      <c r="AF76" s="1"/>
      <c r="AG76" s="1"/>
      <c r="AH76" s="1"/>
      <c r="AI76" s="1"/>
      <c r="AJ76" s="29"/>
      <c r="AK76" s="29"/>
      <c r="AL76" s="29"/>
      <c r="AM76" s="29"/>
      <c r="AN76" s="29"/>
      <c r="AO76" s="29"/>
      <c r="AP76" s="29"/>
    </row>
    <row r="77" spans="2:42" s="25" customFormat="1" x14ac:dyDescent="0.25">
      <c r="I77" s="29"/>
      <c r="J77" s="29"/>
      <c r="K77" s="29"/>
      <c r="L77" s="29"/>
      <c r="M77" s="29"/>
      <c r="N77" s="29"/>
      <c r="O77" s="29"/>
      <c r="V77" s="29"/>
      <c r="AB77" s="1"/>
      <c r="AC77" s="29"/>
      <c r="AD77" s="1"/>
      <c r="AE77" s="1"/>
      <c r="AF77" s="1"/>
      <c r="AG77" s="1"/>
      <c r="AH77" s="1"/>
      <c r="AI77" s="1"/>
      <c r="AJ77" s="29"/>
      <c r="AK77" s="29"/>
      <c r="AL77" s="29"/>
      <c r="AM77" s="29"/>
      <c r="AN77" s="29"/>
      <c r="AO77" s="29"/>
      <c r="AP77" s="29"/>
    </row>
    <row r="78" spans="2:42" s="25" customFormat="1" x14ac:dyDescent="0.25">
      <c r="I78" s="29"/>
      <c r="J78" s="29"/>
      <c r="K78" s="29"/>
      <c r="L78" s="29"/>
      <c r="M78" s="29"/>
      <c r="N78" s="29"/>
      <c r="O78" s="29"/>
      <c r="P78" s="1"/>
      <c r="Q78" s="1"/>
      <c r="R78" s="1"/>
      <c r="S78" s="1"/>
      <c r="T78" s="1"/>
      <c r="U78" s="1"/>
      <c r="V78" s="29"/>
      <c r="AB78" s="1"/>
      <c r="AC78" s="29"/>
      <c r="AD78" s="1"/>
      <c r="AE78" s="1"/>
      <c r="AF78" s="1"/>
      <c r="AG78" s="1"/>
      <c r="AH78" s="1"/>
      <c r="AI78" s="1"/>
      <c r="AJ78" s="29"/>
      <c r="AK78" s="29"/>
      <c r="AL78" s="29"/>
      <c r="AM78" s="29"/>
      <c r="AN78" s="29"/>
      <c r="AO78" s="29"/>
      <c r="AP78" s="29"/>
    </row>
    <row r="79" spans="2:42" s="25" customFormat="1" x14ac:dyDescent="0.25">
      <c r="B79" s="1"/>
      <c r="C79" s="1"/>
      <c r="D79" s="1"/>
      <c r="E79" s="1"/>
      <c r="F79" s="1"/>
      <c r="I79" s="29"/>
      <c r="J79" s="29"/>
      <c r="K79" s="29"/>
      <c r="L79" s="29"/>
      <c r="M79" s="29"/>
      <c r="N79" s="29"/>
      <c r="O79" s="29"/>
      <c r="P79" s="1"/>
      <c r="Q79" s="1"/>
      <c r="R79" s="1"/>
      <c r="S79" s="1"/>
      <c r="T79" s="1"/>
      <c r="U79" s="1"/>
      <c r="V79" s="29"/>
      <c r="AB79" s="1"/>
      <c r="AC79" s="29"/>
      <c r="AD79" s="1"/>
      <c r="AE79" s="1"/>
      <c r="AF79" s="1"/>
      <c r="AG79" s="1"/>
      <c r="AH79" s="1"/>
      <c r="AI79" s="1"/>
      <c r="AJ79" s="29"/>
      <c r="AK79" s="29"/>
      <c r="AL79" s="29"/>
      <c r="AM79" s="29"/>
      <c r="AN79" s="29"/>
      <c r="AO79" s="29"/>
      <c r="AP79" s="29"/>
    </row>
    <row r="80" spans="2:42" s="25" customFormat="1" x14ac:dyDescent="0.25">
      <c r="B80" s="1"/>
      <c r="C80" s="1"/>
      <c r="D80" s="1"/>
      <c r="E80" s="1"/>
      <c r="F80" s="1"/>
      <c r="I80" s="29"/>
      <c r="J80" s="29"/>
      <c r="K80" s="29"/>
      <c r="L80" s="29"/>
      <c r="M80" s="29"/>
      <c r="N80" s="29"/>
      <c r="O80" s="29"/>
      <c r="P80" s="1"/>
      <c r="Q80" s="1"/>
      <c r="R80" s="1"/>
      <c r="S80" s="1"/>
      <c r="T80" s="1"/>
      <c r="U80" s="1"/>
      <c r="V80" s="29"/>
      <c r="W80" s="1"/>
      <c r="X80" s="1"/>
      <c r="Y80" s="1"/>
      <c r="Z80" s="1"/>
      <c r="AA80" s="1"/>
      <c r="AB80" s="1"/>
      <c r="AC80" s="29"/>
      <c r="AD80" s="1"/>
      <c r="AE80" s="1"/>
      <c r="AF80" s="1"/>
      <c r="AG80" s="1"/>
      <c r="AH80" s="1"/>
      <c r="AI80" s="1"/>
      <c r="AJ80" s="29"/>
      <c r="AK80" s="29"/>
      <c r="AL80" s="29"/>
      <c r="AM80" s="29"/>
      <c r="AN80" s="29"/>
      <c r="AO80" s="29"/>
      <c r="AP80" s="29"/>
    </row>
    <row r="81" spans="2:42" s="25" customFormat="1" x14ac:dyDescent="0.25">
      <c r="B81" s="1"/>
      <c r="C81" s="1"/>
      <c r="D81" s="1"/>
      <c r="E81" s="1"/>
      <c r="F81" s="1"/>
      <c r="I81" s="29"/>
      <c r="J81" s="29"/>
      <c r="K81" s="29"/>
      <c r="L81" s="29"/>
      <c r="M81" s="29"/>
      <c r="N81" s="29"/>
      <c r="O81" s="29"/>
      <c r="P81" s="1"/>
      <c r="Q81" s="1"/>
      <c r="R81" s="1"/>
      <c r="S81" s="1"/>
      <c r="T81" s="1"/>
      <c r="U81" s="1"/>
      <c r="V81" s="29"/>
      <c r="W81" s="1"/>
      <c r="X81" s="1"/>
      <c r="Y81" s="1"/>
      <c r="Z81" s="1"/>
      <c r="AA81" s="1"/>
      <c r="AB81" s="1"/>
      <c r="AC81" s="29"/>
      <c r="AD81" s="1"/>
      <c r="AE81" s="1"/>
      <c r="AF81" s="1"/>
      <c r="AG81" s="1"/>
      <c r="AH81" s="1"/>
      <c r="AI81" s="1"/>
      <c r="AJ81" s="29"/>
      <c r="AK81" s="29"/>
      <c r="AL81" s="29"/>
      <c r="AM81" s="29"/>
      <c r="AN81" s="29"/>
      <c r="AO81" s="29"/>
      <c r="AP81" s="29"/>
    </row>
    <row r="82" spans="2:42" s="25" customFormat="1" x14ac:dyDescent="0.25">
      <c r="B82" s="1"/>
      <c r="C82" s="1"/>
      <c r="D82" s="1"/>
      <c r="E82" s="1"/>
      <c r="F82" s="1"/>
      <c r="I82" s="29"/>
      <c r="J82" s="29"/>
      <c r="K82" s="29"/>
      <c r="L82" s="29"/>
      <c r="M82" s="29"/>
      <c r="N82" s="29"/>
      <c r="O82" s="29"/>
      <c r="P82" s="1"/>
      <c r="Q82" s="1"/>
      <c r="R82" s="1"/>
      <c r="S82" s="1"/>
      <c r="T82" s="1"/>
      <c r="U82" s="1"/>
      <c r="V82" s="29"/>
      <c r="W82" s="1"/>
      <c r="X82" s="1"/>
      <c r="Y82" s="1"/>
      <c r="Z82" s="1"/>
      <c r="AA82" s="1"/>
      <c r="AB82" s="1"/>
      <c r="AC82" s="29"/>
      <c r="AD82" s="1"/>
      <c r="AE82" s="1"/>
      <c r="AF82" s="1"/>
      <c r="AG82" s="1"/>
      <c r="AH82" s="1"/>
      <c r="AI82" s="1"/>
      <c r="AJ82" s="29"/>
      <c r="AK82" s="29"/>
      <c r="AL82" s="29"/>
      <c r="AM82" s="29"/>
      <c r="AN82" s="29"/>
      <c r="AO82" s="29"/>
      <c r="AP82" s="29"/>
    </row>
    <row r="83" spans="2:42" s="25" customFormat="1" x14ac:dyDescent="0.25">
      <c r="B83" s="1"/>
      <c r="C83" s="1"/>
      <c r="D83" s="1"/>
      <c r="E83" s="1"/>
      <c r="F83" s="1"/>
      <c r="I83" s="29"/>
      <c r="J83" s="29"/>
      <c r="K83" s="29"/>
      <c r="L83" s="29"/>
      <c r="M83" s="29"/>
      <c r="N83" s="29"/>
      <c r="O83" s="29"/>
      <c r="P83" s="1"/>
      <c r="Q83" s="1"/>
      <c r="R83" s="1"/>
      <c r="S83" s="1"/>
      <c r="T83" s="1"/>
      <c r="U83" s="1"/>
      <c r="V83" s="29"/>
      <c r="W83" s="1"/>
      <c r="X83" s="1"/>
      <c r="Y83" s="1"/>
      <c r="Z83" s="1"/>
      <c r="AA83" s="1"/>
      <c r="AB83" s="1"/>
      <c r="AC83" s="29"/>
      <c r="AD83" s="1"/>
      <c r="AE83" s="1"/>
      <c r="AF83" s="1"/>
      <c r="AG83" s="1"/>
      <c r="AH83" s="1"/>
      <c r="AI83" s="1"/>
      <c r="AJ83" s="29"/>
      <c r="AK83" s="29"/>
      <c r="AL83" s="29"/>
      <c r="AM83" s="29"/>
      <c r="AN83" s="29"/>
      <c r="AO83" s="29"/>
      <c r="AP83" s="29"/>
    </row>
    <row r="84" spans="2:42" s="25" customFormat="1" x14ac:dyDescent="0.25">
      <c r="B84" s="1"/>
      <c r="C84" s="1"/>
      <c r="D84" s="1"/>
      <c r="E84" s="1"/>
      <c r="F84" s="1"/>
      <c r="I84" s="29"/>
      <c r="J84" s="29"/>
      <c r="K84" s="29"/>
      <c r="L84" s="29"/>
      <c r="M84" s="29"/>
      <c r="N84" s="29"/>
      <c r="O84" s="29"/>
      <c r="P84" s="1"/>
      <c r="Q84" s="1"/>
      <c r="R84" s="1"/>
      <c r="S84" s="1"/>
      <c r="T84" s="1"/>
      <c r="U84" s="1"/>
      <c r="V84" s="29"/>
      <c r="W84" s="1"/>
      <c r="X84" s="1"/>
      <c r="Y84" s="1"/>
      <c r="Z84" s="1"/>
      <c r="AA84" s="1"/>
      <c r="AB84" s="1"/>
      <c r="AC84" s="29"/>
      <c r="AD84" s="1"/>
      <c r="AE84" s="1"/>
      <c r="AF84" s="1"/>
      <c r="AG84" s="1"/>
      <c r="AH84" s="1"/>
      <c r="AI84" s="1"/>
      <c r="AJ84" s="29"/>
      <c r="AK84" s="29"/>
      <c r="AL84" s="29"/>
      <c r="AM84" s="29"/>
      <c r="AN84" s="29"/>
      <c r="AO84" s="29"/>
      <c r="AP84" s="29"/>
    </row>
    <row r="85" spans="2:42" s="25" customFormat="1" x14ac:dyDescent="0.25">
      <c r="B85" s="1"/>
      <c r="C85" s="1"/>
      <c r="D85" s="1"/>
      <c r="E85" s="1"/>
      <c r="F85" s="1"/>
      <c r="G85" s="1"/>
      <c r="I85" s="29"/>
      <c r="J85" s="29"/>
      <c r="K85" s="29"/>
      <c r="L85" s="29"/>
      <c r="M85" s="29"/>
      <c r="N85" s="29"/>
      <c r="O85" s="29"/>
      <c r="P85" s="1"/>
      <c r="Q85" s="1"/>
      <c r="R85" s="1"/>
      <c r="S85" s="1"/>
      <c r="T85" s="1"/>
      <c r="U85" s="1"/>
      <c r="V85" s="29"/>
      <c r="W85" s="1"/>
      <c r="X85" s="1"/>
      <c r="Y85" s="1"/>
      <c r="Z85" s="1"/>
      <c r="AA85" s="1"/>
      <c r="AB85" s="1"/>
      <c r="AC85" s="29"/>
      <c r="AD85" s="1"/>
      <c r="AE85" s="1"/>
      <c r="AF85" s="1"/>
      <c r="AG85" s="1"/>
      <c r="AH85" s="1"/>
      <c r="AI85" s="1"/>
      <c r="AJ85" s="29"/>
      <c r="AK85" s="29"/>
      <c r="AL85" s="29"/>
      <c r="AM85" s="29"/>
      <c r="AN85" s="29"/>
      <c r="AO85" s="29"/>
      <c r="AP85" s="29"/>
    </row>
    <row r="86" spans="2:42" s="25" customFormat="1" x14ac:dyDescent="0.25">
      <c r="B86" s="1"/>
      <c r="C86" s="1"/>
      <c r="D86" s="1"/>
      <c r="E86" s="1"/>
      <c r="F86" s="1"/>
      <c r="G86" s="1"/>
      <c r="I86" s="29"/>
      <c r="J86" s="29"/>
      <c r="K86" s="29"/>
      <c r="L86" s="29"/>
      <c r="M86" s="29"/>
      <c r="N86" s="29"/>
      <c r="O86" s="29"/>
      <c r="P86" s="1"/>
      <c r="Q86" s="1"/>
      <c r="R86" s="1"/>
      <c r="S86" s="1"/>
      <c r="T86" s="1"/>
      <c r="U86" s="1"/>
      <c r="V86" s="29"/>
      <c r="W86" s="1"/>
      <c r="X86" s="1"/>
      <c r="Y86" s="1"/>
      <c r="Z86" s="1"/>
      <c r="AA86" s="1"/>
      <c r="AB86" s="1"/>
      <c r="AC86" s="29"/>
      <c r="AD86" s="1"/>
      <c r="AE86" s="1"/>
      <c r="AF86" s="1"/>
      <c r="AG86" s="1"/>
      <c r="AH86" s="1"/>
      <c r="AI86" s="1"/>
      <c r="AJ86" s="29"/>
      <c r="AK86" s="29"/>
      <c r="AL86" s="29"/>
      <c r="AM86" s="29"/>
      <c r="AN86" s="29"/>
      <c r="AO86" s="29"/>
      <c r="AP86" s="29"/>
    </row>
    <row r="87" spans="2:42" s="25" customFormat="1" x14ac:dyDescent="0.25">
      <c r="B87" s="1"/>
      <c r="C87" s="1"/>
      <c r="D87" s="1"/>
      <c r="E87" s="1"/>
      <c r="F87" s="1"/>
      <c r="G87" s="1"/>
      <c r="I87" s="29"/>
      <c r="J87" s="29"/>
      <c r="K87" s="29"/>
      <c r="L87" s="29"/>
      <c r="M87" s="29"/>
      <c r="N87" s="29"/>
      <c r="O87" s="29"/>
      <c r="P87" s="1"/>
      <c r="Q87" s="1"/>
      <c r="R87" s="1"/>
      <c r="S87" s="1"/>
      <c r="T87" s="1"/>
      <c r="U87" s="1"/>
      <c r="V87" s="29"/>
      <c r="W87" s="1"/>
      <c r="X87" s="1"/>
      <c r="Y87" s="1"/>
      <c r="Z87" s="1"/>
      <c r="AA87" s="1"/>
      <c r="AB87" s="1"/>
      <c r="AC87" s="29"/>
      <c r="AD87" s="1"/>
      <c r="AE87" s="1"/>
      <c r="AF87" s="1"/>
      <c r="AG87" s="1"/>
      <c r="AH87" s="1"/>
      <c r="AI87" s="1"/>
      <c r="AJ87" s="29"/>
      <c r="AK87" s="29"/>
      <c r="AL87" s="29"/>
      <c r="AM87" s="29"/>
      <c r="AN87" s="29"/>
      <c r="AO87" s="29"/>
      <c r="AP87" s="29"/>
    </row>
    <row r="88" spans="2:42" s="25" customFormat="1" x14ac:dyDescent="0.25">
      <c r="B88" s="1"/>
      <c r="C88" s="1"/>
      <c r="D88" s="1"/>
      <c r="E88" s="1"/>
      <c r="F88" s="1"/>
      <c r="G88" s="1"/>
      <c r="I88" s="29"/>
      <c r="J88" s="29"/>
      <c r="K88" s="29"/>
      <c r="L88" s="29"/>
      <c r="M88" s="29"/>
      <c r="N88" s="29"/>
      <c r="O88" s="29"/>
      <c r="P88" s="1"/>
      <c r="Q88" s="1"/>
      <c r="R88" s="1"/>
      <c r="S88" s="1"/>
      <c r="T88" s="1"/>
      <c r="U88" s="1"/>
      <c r="V88" s="29"/>
      <c r="W88" s="1"/>
      <c r="X88" s="1"/>
      <c r="Y88" s="1"/>
      <c r="Z88" s="1"/>
      <c r="AA88" s="1"/>
      <c r="AB88" s="1"/>
      <c r="AC88" s="29"/>
      <c r="AD88" s="1"/>
      <c r="AE88" s="1"/>
      <c r="AF88" s="1"/>
      <c r="AG88" s="1"/>
      <c r="AH88" s="1"/>
      <c r="AI88" s="1"/>
      <c r="AJ88" s="29"/>
      <c r="AK88" s="29"/>
      <c r="AL88" s="29"/>
      <c r="AM88" s="29"/>
      <c r="AN88" s="29"/>
      <c r="AO88" s="29"/>
      <c r="AP88" s="29"/>
    </row>
    <row r="89" spans="2:42" s="25" customFormat="1" x14ac:dyDescent="0.25">
      <c r="B89" s="1"/>
      <c r="C89" s="1"/>
      <c r="D89" s="1"/>
      <c r="E89" s="1"/>
      <c r="F89" s="1"/>
      <c r="G89" s="1"/>
      <c r="I89" s="29"/>
      <c r="J89" s="29"/>
      <c r="K89" s="29"/>
      <c r="L89" s="29"/>
      <c r="M89" s="29"/>
      <c r="N89" s="29"/>
      <c r="O89" s="29"/>
      <c r="P89" s="1"/>
      <c r="Q89" s="1"/>
      <c r="R89" s="1"/>
      <c r="S89" s="1"/>
      <c r="T89" s="1"/>
      <c r="U89" s="1"/>
      <c r="V89" s="29"/>
      <c r="W89" s="1"/>
      <c r="X89" s="1"/>
      <c r="Y89" s="1"/>
      <c r="Z89" s="1"/>
      <c r="AA89" s="1"/>
      <c r="AB89" s="1"/>
      <c r="AC89" s="29"/>
      <c r="AD89" s="1"/>
      <c r="AE89" s="1"/>
      <c r="AF89" s="1"/>
      <c r="AG89" s="1"/>
      <c r="AH89" s="1"/>
      <c r="AI89" s="1"/>
      <c r="AJ89" s="29"/>
      <c r="AK89" s="29"/>
      <c r="AL89" s="29"/>
      <c r="AM89" s="29"/>
      <c r="AN89" s="29"/>
      <c r="AO89" s="29"/>
      <c r="AP89" s="29"/>
    </row>
    <row r="90" spans="2:42" s="25" customFormat="1" x14ac:dyDescent="0.25">
      <c r="B90" s="1"/>
      <c r="C90" s="1"/>
      <c r="D90" s="1"/>
      <c r="E90" s="1"/>
      <c r="F90" s="1"/>
      <c r="G90" s="1"/>
      <c r="I90" s="29"/>
      <c r="J90" s="29"/>
      <c r="K90" s="29"/>
      <c r="L90" s="29"/>
      <c r="M90" s="29"/>
      <c r="N90" s="29"/>
      <c r="O90" s="29"/>
      <c r="P90" s="1"/>
      <c r="Q90" s="1"/>
      <c r="R90" s="1"/>
      <c r="S90" s="1"/>
      <c r="T90" s="1"/>
      <c r="U90" s="1"/>
      <c r="V90" s="29"/>
      <c r="W90" s="1"/>
      <c r="X90" s="1"/>
      <c r="Y90" s="1"/>
      <c r="Z90" s="1"/>
      <c r="AA90" s="1"/>
      <c r="AB90" s="1"/>
      <c r="AC90" s="29"/>
      <c r="AD90" s="1"/>
      <c r="AE90" s="1"/>
      <c r="AF90" s="1"/>
      <c r="AG90" s="1"/>
      <c r="AH90" s="1"/>
      <c r="AI90" s="1"/>
      <c r="AJ90" s="29"/>
      <c r="AK90" s="29"/>
      <c r="AL90" s="29"/>
      <c r="AM90" s="29"/>
      <c r="AN90" s="29"/>
      <c r="AO90" s="29"/>
      <c r="AP90" s="29"/>
    </row>
    <row r="91" spans="2:42" s="25" customFormat="1" x14ac:dyDescent="0.25">
      <c r="B91" s="1"/>
      <c r="C91" s="1"/>
      <c r="D91" s="1"/>
      <c r="E91" s="1"/>
      <c r="F91" s="1"/>
      <c r="G91" s="1"/>
      <c r="I91" s="29"/>
      <c r="J91" s="29"/>
      <c r="K91" s="29"/>
      <c r="L91" s="29"/>
      <c r="M91" s="29"/>
      <c r="N91" s="29"/>
      <c r="O91" s="29"/>
      <c r="P91" s="1"/>
      <c r="Q91" s="1"/>
      <c r="R91" s="1"/>
      <c r="S91" s="1"/>
      <c r="T91" s="1"/>
      <c r="U91" s="1"/>
      <c r="V91" s="29"/>
      <c r="W91" s="1"/>
      <c r="X91" s="1"/>
      <c r="Y91" s="1"/>
      <c r="Z91" s="1"/>
      <c r="AA91" s="1"/>
      <c r="AB91" s="1"/>
      <c r="AC91" s="29"/>
      <c r="AD91" s="1"/>
      <c r="AE91" s="1"/>
      <c r="AF91" s="1"/>
      <c r="AG91" s="1"/>
      <c r="AH91" s="1"/>
      <c r="AI91" s="1"/>
      <c r="AJ91" s="29"/>
      <c r="AK91" s="29"/>
      <c r="AL91" s="29"/>
      <c r="AM91" s="29"/>
      <c r="AN91" s="29"/>
      <c r="AO91" s="29"/>
      <c r="AP91" s="29"/>
    </row>
    <row r="92" spans="2:42" s="25" customFormat="1" x14ac:dyDescent="0.25">
      <c r="B92" s="1"/>
      <c r="C92" s="1"/>
      <c r="D92" s="1"/>
      <c r="E92" s="1"/>
      <c r="F92" s="1"/>
      <c r="G92" s="1"/>
      <c r="I92" s="29"/>
      <c r="J92" s="29"/>
      <c r="K92" s="29"/>
      <c r="L92" s="29"/>
      <c r="M92" s="29"/>
      <c r="N92" s="29"/>
      <c r="O92" s="29"/>
      <c r="P92" s="1"/>
      <c r="Q92" s="1"/>
      <c r="R92" s="1"/>
      <c r="S92" s="1"/>
      <c r="T92" s="1"/>
      <c r="U92" s="1"/>
      <c r="V92" s="29"/>
      <c r="W92" s="1"/>
      <c r="X92" s="1"/>
      <c r="Y92" s="1"/>
      <c r="Z92" s="1"/>
      <c r="AA92" s="1"/>
      <c r="AB92" s="1"/>
      <c r="AC92" s="29"/>
      <c r="AD92" s="1"/>
      <c r="AE92" s="1"/>
      <c r="AF92" s="1"/>
      <c r="AG92" s="1"/>
      <c r="AH92" s="1"/>
      <c r="AI92" s="1"/>
      <c r="AJ92" s="29"/>
      <c r="AK92" s="29"/>
      <c r="AL92" s="29"/>
      <c r="AM92" s="29"/>
      <c r="AN92" s="29"/>
      <c r="AO92" s="29"/>
      <c r="AP92" s="29"/>
    </row>
    <row r="93" spans="2:42" s="25" customFormat="1" x14ac:dyDescent="0.25">
      <c r="B93" s="1"/>
      <c r="C93" s="1"/>
      <c r="D93" s="1"/>
      <c r="E93" s="1"/>
      <c r="F93" s="1"/>
      <c r="G93" s="1"/>
      <c r="I93" s="29"/>
      <c r="J93" s="29"/>
      <c r="K93" s="29"/>
      <c r="L93" s="29"/>
      <c r="M93" s="29"/>
      <c r="N93" s="29"/>
      <c r="O93" s="29"/>
      <c r="P93" s="1"/>
      <c r="Q93" s="1"/>
      <c r="R93" s="1"/>
      <c r="S93" s="1"/>
      <c r="T93" s="1"/>
      <c r="U93" s="1"/>
      <c r="V93" s="29"/>
      <c r="W93" s="1"/>
      <c r="X93" s="1"/>
      <c r="Y93" s="1"/>
      <c r="Z93" s="1"/>
      <c r="AA93" s="1"/>
      <c r="AB93" s="1"/>
      <c r="AC93" s="29"/>
      <c r="AD93" s="1"/>
      <c r="AE93" s="1"/>
      <c r="AF93" s="1"/>
      <c r="AG93" s="1"/>
      <c r="AH93" s="1"/>
      <c r="AI93" s="1"/>
      <c r="AJ93" s="29"/>
      <c r="AK93" s="29"/>
      <c r="AL93" s="29"/>
      <c r="AM93" s="29"/>
      <c r="AN93" s="29"/>
      <c r="AO93" s="29"/>
      <c r="AP93" s="29"/>
    </row>
    <row r="94" spans="2:42" s="25" customFormat="1" x14ac:dyDescent="0.25">
      <c r="B94" s="1"/>
      <c r="C94" s="1"/>
      <c r="D94" s="1"/>
      <c r="E94" s="1"/>
      <c r="F94" s="1"/>
      <c r="G94" s="1"/>
      <c r="I94" s="29"/>
      <c r="J94" s="29"/>
      <c r="K94" s="29"/>
      <c r="L94" s="29"/>
      <c r="M94" s="29"/>
      <c r="N94" s="29"/>
      <c r="O94" s="29"/>
      <c r="P94" s="1"/>
      <c r="Q94" s="1"/>
      <c r="R94" s="1"/>
      <c r="S94" s="1"/>
      <c r="T94" s="1"/>
      <c r="U94" s="1"/>
      <c r="V94" s="29"/>
      <c r="W94" s="1"/>
      <c r="X94" s="1"/>
      <c r="Y94" s="1"/>
      <c r="Z94" s="1"/>
      <c r="AA94" s="1"/>
      <c r="AB94" s="1"/>
      <c r="AC94" s="29"/>
      <c r="AD94" s="1"/>
      <c r="AE94" s="1"/>
      <c r="AF94" s="1"/>
      <c r="AG94" s="1"/>
      <c r="AH94" s="1"/>
      <c r="AI94" s="1"/>
      <c r="AJ94" s="29"/>
      <c r="AK94" s="29"/>
      <c r="AL94" s="29"/>
      <c r="AM94" s="29"/>
      <c r="AN94" s="29"/>
      <c r="AO94" s="29"/>
      <c r="AP94" s="29"/>
    </row>
    <row r="95" spans="2:42" s="25" customFormat="1" x14ac:dyDescent="0.25">
      <c r="B95" s="1"/>
      <c r="C95" s="1"/>
      <c r="D95" s="1"/>
      <c r="E95" s="1"/>
      <c r="F95" s="1"/>
      <c r="G95" s="1"/>
      <c r="I95" s="29"/>
      <c r="J95" s="29"/>
      <c r="K95" s="29"/>
      <c r="L95" s="29"/>
      <c r="M95" s="29"/>
      <c r="N95" s="29"/>
      <c r="O95" s="29"/>
      <c r="P95" s="1"/>
      <c r="Q95" s="1"/>
      <c r="R95" s="1"/>
      <c r="S95" s="1"/>
      <c r="T95" s="1"/>
      <c r="U95" s="1"/>
      <c r="V95" s="29"/>
      <c r="W95" s="1"/>
      <c r="X95" s="1"/>
      <c r="Y95" s="1"/>
      <c r="Z95" s="1"/>
      <c r="AA95" s="1"/>
      <c r="AB95" s="1"/>
      <c r="AC95" s="29"/>
      <c r="AD95" s="1"/>
      <c r="AE95" s="1"/>
      <c r="AF95" s="1"/>
      <c r="AG95" s="1"/>
      <c r="AH95" s="1"/>
      <c r="AI95" s="1"/>
      <c r="AJ95" s="29"/>
      <c r="AK95" s="29"/>
      <c r="AL95" s="29"/>
      <c r="AM95" s="29"/>
      <c r="AN95" s="29"/>
      <c r="AO95" s="29"/>
      <c r="AP95" s="29"/>
    </row>
    <row r="96" spans="2:42" s="25" customFormat="1" x14ac:dyDescent="0.25">
      <c r="B96" s="1"/>
      <c r="C96" s="1"/>
      <c r="D96" s="1"/>
      <c r="E96" s="1"/>
      <c r="F96" s="1"/>
      <c r="G96" s="1"/>
      <c r="I96" s="29"/>
      <c r="J96" s="29"/>
      <c r="K96" s="29"/>
      <c r="L96" s="29"/>
      <c r="M96" s="29"/>
      <c r="N96" s="29"/>
      <c r="O96" s="29"/>
      <c r="P96" s="1"/>
      <c r="Q96" s="1"/>
      <c r="R96" s="1"/>
      <c r="S96" s="1"/>
      <c r="T96" s="1"/>
      <c r="U96" s="1"/>
      <c r="V96" s="29"/>
      <c r="W96" s="1"/>
      <c r="X96" s="1"/>
      <c r="Y96" s="1"/>
      <c r="Z96" s="1"/>
      <c r="AA96" s="1"/>
      <c r="AB96" s="1"/>
      <c r="AC96" s="29"/>
      <c r="AD96" s="1"/>
      <c r="AE96" s="1"/>
      <c r="AF96" s="1"/>
      <c r="AG96" s="1"/>
      <c r="AH96" s="1"/>
      <c r="AI96" s="1"/>
      <c r="AJ96" s="29"/>
      <c r="AK96" s="29"/>
      <c r="AL96" s="29"/>
      <c r="AM96" s="29"/>
      <c r="AN96" s="29"/>
      <c r="AO96" s="29"/>
      <c r="AP96" s="29"/>
    </row>
    <row r="97" spans="2:42" s="25" customFormat="1" x14ac:dyDescent="0.25">
      <c r="B97" s="1"/>
      <c r="C97" s="1"/>
      <c r="D97" s="1"/>
      <c r="E97" s="1"/>
      <c r="F97" s="1"/>
      <c r="G97" s="1"/>
      <c r="I97" s="29"/>
      <c r="J97" s="29"/>
      <c r="K97" s="29"/>
      <c r="L97" s="29"/>
      <c r="M97" s="29"/>
      <c r="N97" s="29"/>
      <c r="O97" s="29"/>
      <c r="P97" s="1"/>
      <c r="Q97" s="1"/>
      <c r="R97" s="1"/>
      <c r="S97" s="1"/>
      <c r="T97" s="1"/>
      <c r="U97" s="1"/>
      <c r="V97" s="29"/>
      <c r="W97" s="1"/>
      <c r="X97" s="1"/>
      <c r="Y97" s="1"/>
      <c r="Z97" s="1"/>
      <c r="AA97" s="1"/>
      <c r="AB97" s="1"/>
      <c r="AC97" s="29"/>
      <c r="AD97" s="1"/>
      <c r="AE97" s="1"/>
      <c r="AF97" s="1"/>
      <c r="AG97" s="1"/>
      <c r="AH97" s="1"/>
      <c r="AI97" s="1"/>
      <c r="AJ97" s="29"/>
      <c r="AK97" s="29"/>
      <c r="AL97" s="29"/>
      <c r="AM97" s="29"/>
      <c r="AN97" s="29"/>
      <c r="AO97" s="29"/>
      <c r="AP97" s="29"/>
    </row>
    <row r="98" spans="2:42" s="25" customFormat="1" x14ac:dyDescent="0.25">
      <c r="B98" s="1"/>
      <c r="C98" s="1"/>
      <c r="D98" s="1"/>
      <c r="E98" s="1"/>
      <c r="F98" s="1"/>
      <c r="G98" s="1"/>
      <c r="O98" s="29"/>
      <c r="P98" s="1"/>
      <c r="Q98" s="1"/>
      <c r="R98" s="1"/>
      <c r="S98" s="1"/>
      <c r="T98" s="1"/>
      <c r="U98" s="1"/>
      <c r="V98" s="29"/>
      <c r="W98" s="1"/>
      <c r="X98" s="1"/>
      <c r="Y98" s="1"/>
      <c r="Z98" s="1"/>
      <c r="AA98" s="1"/>
      <c r="AB98" s="1"/>
      <c r="AC98" s="29"/>
      <c r="AD98" s="1"/>
      <c r="AE98" s="1"/>
      <c r="AF98" s="1"/>
      <c r="AG98" s="1"/>
      <c r="AH98" s="1"/>
      <c r="AI98" s="1"/>
      <c r="AJ98" s="29"/>
      <c r="AK98" s="29"/>
      <c r="AL98" s="29"/>
      <c r="AM98" s="29"/>
      <c r="AN98" s="29"/>
      <c r="AO98" s="29"/>
      <c r="AP98" s="29"/>
    </row>
    <row r="99" spans="2:42" s="25" customFormat="1" x14ac:dyDescent="0.25">
      <c r="B99" s="1"/>
      <c r="C99" s="1"/>
      <c r="D99" s="1"/>
      <c r="E99" s="1"/>
      <c r="F99" s="1"/>
      <c r="G99" s="1"/>
      <c r="O99" s="29"/>
      <c r="P99" s="1"/>
      <c r="Q99" s="1"/>
      <c r="R99" s="1"/>
      <c r="S99" s="1"/>
      <c r="T99" s="1"/>
      <c r="U99" s="1"/>
      <c r="V99" s="29"/>
      <c r="W99" s="1"/>
      <c r="X99" s="1"/>
      <c r="Y99" s="1"/>
      <c r="Z99" s="1"/>
      <c r="AA99" s="1"/>
      <c r="AB99" s="1"/>
      <c r="AC99" s="29"/>
      <c r="AD99" s="1"/>
      <c r="AE99" s="1"/>
      <c r="AF99" s="1"/>
      <c r="AG99" s="1"/>
      <c r="AH99" s="1"/>
      <c r="AI99" s="1"/>
      <c r="AJ99" s="29"/>
      <c r="AK99" s="29"/>
      <c r="AL99" s="29"/>
      <c r="AM99" s="29"/>
      <c r="AN99" s="29"/>
      <c r="AO99" s="29"/>
      <c r="AP99" s="29"/>
    </row>
    <row r="100" spans="2:42" s="25" customFormat="1" x14ac:dyDescent="0.25">
      <c r="B100" s="1"/>
      <c r="C100" s="1"/>
      <c r="D100" s="1"/>
      <c r="E100" s="1"/>
      <c r="F100" s="1"/>
      <c r="G100" s="1"/>
      <c r="O100" s="29"/>
      <c r="P100" s="1"/>
      <c r="Q100" s="1"/>
      <c r="R100" s="1"/>
      <c r="S100" s="1"/>
      <c r="T100" s="1"/>
      <c r="U100" s="1"/>
      <c r="V100" s="29"/>
      <c r="W100" s="1"/>
      <c r="X100" s="1"/>
      <c r="Y100" s="1"/>
      <c r="Z100" s="1"/>
      <c r="AA100" s="1"/>
      <c r="AB100" s="1"/>
      <c r="AC100" s="29"/>
      <c r="AD100" s="1"/>
      <c r="AE100" s="1"/>
      <c r="AF100" s="1"/>
      <c r="AG100" s="1"/>
      <c r="AH100" s="1"/>
      <c r="AI100" s="1"/>
      <c r="AJ100" s="29"/>
      <c r="AK100" s="29"/>
      <c r="AL100" s="29"/>
      <c r="AM100" s="29"/>
      <c r="AN100" s="29"/>
      <c r="AO100" s="29"/>
      <c r="AP100" s="29"/>
    </row>
    <row r="101" spans="2:42" s="25" customFormat="1" x14ac:dyDescent="0.25">
      <c r="B101" s="1"/>
      <c r="C101" s="1"/>
      <c r="D101" s="1"/>
      <c r="E101" s="1"/>
      <c r="F101" s="1"/>
      <c r="G101" s="1"/>
      <c r="O101" s="29"/>
      <c r="P101" s="1"/>
      <c r="Q101" s="1"/>
      <c r="R101" s="1"/>
      <c r="S101" s="1"/>
      <c r="T101" s="1"/>
      <c r="U101" s="1"/>
      <c r="V101" s="29"/>
      <c r="W101" s="1"/>
      <c r="X101" s="1"/>
      <c r="Y101" s="1"/>
      <c r="Z101" s="1"/>
      <c r="AA101" s="1"/>
      <c r="AB101" s="1"/>
      <c r="AC101" s="29"/>
      <c r="AD101" s="1"/>
      <c r="AE101" s="1"/>
      <c r="AF101" s="1"/>
      <c r="AG101" s="1"/>
      <c r="AH101" s="1"/>
      <c r="AI101" s="1"/>
      <c r="AJ101" s="29"/>
      <c r="AK101" s="29"/>
      <c r="AL101" s="29"/>
      <c r="AM101" s="29"/>
      <c r="AN101" s="29"/>
      <c r="AO101" s="29"/>
      <c r="AP101" s="29"/>
    </row>
    <row r="102" spans="2:42" s="25" customFormat="1" x14ac:dyDescent="0.25">
      <c r="B102" s="1"/>
      <c r="C102" s="1"/>
      <c r="D102" s="1"/>
      <c r="E102" s="1"/>
      <c r="F102" s="1"/>
      <c r="G102" s="1"/>
      <c r="O102" s="29"/>
      <c r="P102" s="1"/>
      <c r="Q102" s="1"/>
      <c r="R102" s="1"/>
      <c r="S102" s="1"/>
      <c r="T102" s="1"/>
      <c r="U102" s="1"/>
      <c r="V102" s="29"/>
      <c r="W102" s="1"/>
      <c r="X102" s="1"/>
      <c r="Y102" s="1"/>
      <c r="Z102" s="1"/>
      <c r="AA102" s="1"/>
      <c r="AB102" s="1"/>
      <c r="AC102" s="29"/>
      <c r="AD102" s="1"/>
      <c r="AE102" s="1"/>
      <c r="AF102" s="1"/>
      <c r="AG102" s="1"/>
      <c r="AH102" s="1"/>
      <c r="AI102" s="1"/>
      <c r="AJ102" s="29"/>
      <c r="AK102" s="29"/>
      <c r="AL102" s="29"/>
      <c r="AM102" s="29"/>
      <c r="AN102" s="29"/>
      <c r="AO102" s="29"/>
      <c r="AP102" s="29"/>
    </row>
    <row r="103" spans="2:42" s="25" customFormat="1" x14ac:dyDescent="0.25">
      <c r="B103" s="1"/>
      <c r="C103" s="1"/>
      <c r="D103" s="1"/>
      <c r="E103" s="1"/>
      <c r="F103" s="1"/>
      <c r="G103" s="1"/>
      <c r="O103" s="29"/>
      <c r="P103" s="1"/>
      <c r="Q103" s="1"/>
      <c r="R103" s="1"/>
      <c r="S103" s="1"/>
      <c r="T103" s="1"/>
      <c r="U103" s="1"/>
      <c r="V103" s="29"/>
      <c r="W103" s="1"/>
      <c r="X103" s="1"/>
      <c r="Y103" s="1"/>
      <c r="Z103" s="1"/>
      <c r="AA103" s="1"/>
      <c r="AB103" s="1"/>
      <c r="AC103" s="29"/>
      <c r="AD103" s="1"/>
      <c r="AE103" s="1"/>
      <c r="AF103" s="1"/>
      <c r="AG103" s="1"/>
      <c r="AH103" s="1"/>
      <c r="AI103" s="1"/>
      <c r="AJ103" s="29"/>
      <c r="AK103" s="29"/>
      <c r="AL103" s="29"/>
      <c r="AM103" s="29"/>
      <c r="AN103" s="29"/>
      <c r="AO103" s="29"/>
      <c r="AP103" s="29"/>
    </row>
    <row r="104" spans="2:42" s="25" customFormat="1" x14ac:dyDescent="0.25">
      <c r="B104" s="1"/>
      <c r="C104" s="1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29"/>
      <c r="P104" s="1"/>
      <c r="Q104" s="1"/>
      <c r="R104" s="1"/>
      <c r="S104" s="1"/>
      <c r="T104" s="1"/>
      <c r="U104" s="1"/>
      <c r="V104" s="29"/>
      <c r="W104" s="1"/>
      <c r="X104" s="1"/>
      <c r="Y104" s="1"/>
      <c r="Z104" s="1"/>
      <c r="AA104" s="1"/>
      <c r="AB104" s="1"/>
      <c r="AC104" s="29"/>
      <c r="AD104" s="1"/>
      <c r="AE104" s="1"/>
      <c r="AF104" s="1"/>
      <c r="AG104" s="1"/>
      <c r="AH104" s="1"/>
      <c r="AI104" s="1"/>
      <c r="AJ104" s="29"/>
      <c r="AK104" s="29"/>
      <c r="AL104" s="29"/>
      <c r="AM104" s="29"/>
      <c r="AN104" s="29"/>
      <c r="AO104" s="29"/>
      <c r="AP104" s="29"/>
    </row>
    <row r="105" spans="2:42" s="25" customFormat="1" x14ac:dyDescent="0.25">
      <c r="B105" s="1"/>
      <c r="C105" s="1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29"/>
      <c r="P105" s="1"/>
      <c r="Q105" s="1"/>
      <c r="R105" s="1"/>
      <c r="S105" s="1"/>
      <c r="T105" s="1"/>
      <c r="U105" s="1"/>
      <c r="V105" s="29"/>
      <c r="W105" s="1"/>
      <c r="X105" s="1"/>
      <c r="Y105" s="1"/>
      <c r="Z105" s="1"/>
      <c r="AA105" s="1"/>
      <c r="AB105" s="1"/>
      <c r="AC105" s="29"/>
      <c r="AD105" s="1"/>
      <c r="AE105" s="1"/>
      <c r="AF105" s="1"/>
      <c r="AG105" s="1"/>
      <c r="AH105" s="1"/>
      <c r="AI105" s="1"/>
      <c r="AJ105" s="29"/>
      <c r="AK105" s="29"/>
      <c r="AL105" s="29"/>
      <c r="AM105" s="29"/>
      <c r="AN105" s="29"/>
      <c r="AO105" s="29"/>
      <c r="AP105" s="29"/>
    </row>
    <row r="106" spans="2:42" s="25" customFormat="1" x14ac:dyDescent="0.25">
      <c r="B106" s="1"/>
      <c r="C106" s="1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29"/>
      <c r="P106" s="1"/>
      <c r="Q106" s="1"/>
      <c r="R106" s="1"/>
      <c r="S106" s="1"/>
      <c r="T106" s="1"/>
      <c r="U106" s="1"/>
      <c r="V106" s="29"/>
      <c r="W106" s="1"/>
      <c r="X106" s="1"/>
      <c r="Y106" s="1"/>
      <c r="Z106" s="1"/>
      <c r="AA106" s="1"/>
      <c r="AB106" s="1"/>
      <c r="AC106" s="29"/>
      <c r="AD106" s="1"/>
      <c r="AE106" s="1"/>
      <c r="AF106" s="1"/>
      <c r="AG106" s="1"/>
      <c r="AH106" s="1"/>
      <c r="AI106" s="1"/>
      <c r="AJ106" s="29"/>
      <c r="AK106" s="29"/>
      <c r="AL106" s="29"/>
      <c r="AM106" s="29"/>
      <c r="AN106" s="29"/>
      <c r="AO106" s="29"/>
      <c r="AP106" s="29"/>
    </row>
    <row r="107" spans="2:42" s="25" customFormat="1" x14ac:dyDescent="0.25">
      <c r="B107" s="1"/>
      <c r="C107" s="1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29"/>
      <c r="P107" s="1"/>
      <c r="Q107" s="1"/>
      <c r="R107" s="1"/>
      <c r="S107" s="1"/>
      <c r="T107" s="1"/>
      <c r="U107" s="1"/>
      <c r="V107" s="29"/>
      <c r="W107" s="1"/>
      <c r="X107" s="1"/>
      <c r="Y107" s="1"/>
      <c r="Z107" s="1"/>
      <c r="AA107" s="1"/>
      <c r="AB107" s="1"/>
      <c r="AC107" s="29"/>
      <c r="AD107" s="1"/>
      <c r="AE107" s="1"/>
      <c r="AF107" s="1"/>
      <c r="AG107" s="1"/>
      <c r="AH107" s="1"/>
      <c r="AI107" s="1"/>
      <c r="AJ107" s="29"/>
      <c r="AK107" s="29"/>
      <c r="AL107" s="29"/>
      <c r="AM107" s="29"/>
      <c r="AN107" s="29"/>
      <c r="AO107" s="29"/>
      <c r="AP107" s="29"/>
    </row>
    <row r="108" spans="2:42" s="25" customFormat="1" x14ac:dyDescent="0.25">
      <c r="B108" s="1"/>
      <c r="C108" s="1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29"/>
      <c r="P108" s="1"/>
      <c r="Q108" s="1"/>
      <c r="R108" s="1"/>
      <c r="S108" s="1"/>
      <c r="T108" s="1"/>
      <c r="U108" s="1"/>
      <c r="V108" s="29"/>
      <c r="W108" s="1"/>
      <c r="X108" s="1"/>
      <c r="Y108" s="1"/>
      <c r="Z108" s="1"/>
      <c r="AA108" s="1"/>
      <c r="AB108" s="1"/>
      <c r="AC108" s="29"/>
      <c r="AD108" s="1"/>
      <c r="AE108" s="1"/>
      <c r="AF108" s="1"/>
      <c r="AG108" s="1"/>
      <c r="AH108" s="1"/>
      <c r="AI108" s="1"/>
      <c r="AJ108" s="29"/>
      <c r="AK108" s="29"/>
      <c r="AL108" s="29"/>
      <c r="AM108" s="29"/>
      <c r="AN108" s="29"/>
      <c r="AO108" s="29"/>
      <c r="AP108" s="29"/>
    </row>
    <row r="109" spans="2:42" s="25" customFormat="1" x14ac:dyDescent="0.25">
      <c r="B109" s="1"/>
      <c r="C109" s="1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29"/>
      <c r="P109" s="1"/>
      <c r="Q109" s="1"/>
      <c r="R109" s="1"/>
      <c r="S109" s="1"/>
      <c r="T109" s="1"/>
      <c r="U109" s="1"/>
      <c r="V109" s="29"/>
      <c r="W109" s="1"/>
      <c r="X109" s="1"/>
      <c r="Y109" s="1"/>
      <c r="Z109" s="1"/>
      <c r="AA109" s="1"/>
      <c r="AB109" s="1"/>
      <c r="AC109" s="29"/>
      <c r="AD109" s="1"/>
      <c r="AE109" s="1"/>
      <c r="AF109" s="1"/>
      <c r="AG109" s="1"/>
      <c r="AH109" s="1"/>
      <c r="AI109" s="1"/>
      <c r="AJ109" s="29"/>
      <c r="AK109" s="29"/>
      <c r="AL109" s="29"/>
      <c r="AM109" s="29"/>
      <c r="AN109" s="29"/>
      <c r="AO109" s="29"/>
      <c r="AP109" s="29"/>
    </row>
    <row r="110" spans="2:42" s="25" customFormat="1" x14ac:dyDescent="0.25">
      <c r="B110" s="1"/>
      <c r="C110" s="1"/>
      <c r="D110" s="1"/>
      <c r="E110" s="1"/>
      <c r="F110" s="1"/>
      <c r="G110" s="1"/>
      <c r="I110" s="1"/>
      <c r="J110" s="1"/>
      <c r="K110" s="1"/>
      <c r="L110" s="1"/>
      <c r="M110" s="1"/>
      <c r="N110" s="1"/>
      <c r="O110" s="29"/>
      <c r="P110" s="1"/>
      <c r="Q110" s="1"/>
      <c r="R110" s="1"/>
      <c r="S110" s="1"/>
      <c r="T110" s="1"/>
      <c r="U110" s="1"/>
      <c r="V110" s="29"/>
      <c r="W110" s="1"/>
      <c r="X110" s="1"/>
      <c r="Y110" s="1"/>
      <c r="Z110" s="1"/>
      <c r="AA110" s="1"/>
      <c r="AB110" s="1"/>
      <c r="AC110" s="29"/>
      <c r="AD110" s="1"/>
      <c r="AE110" s="1"/>
      <c r="AF110" s="1"/>
      <c r="AG110" s="1"/>
      <c r="AH110" s="1"/>
      <c r="AI110" s="1"/>
      <c r="AJ110" s="29"/>
      <c r="AK110" s="29"/>
      <c r="AL110" s="29"/>
      <c r="AM110" s="29"/>
      <c r="AN110" s="29"/>
      <c r="AO110" s="29"/>
      <c r="AP110" s="29"/>
    </row>
    <row r="111" spans="2:42" s="25" customFormat="1" x14ac:dyDescent="0.25">
      <c r="B111" s="1"/>
      <c r="C111" s="1"/>
      <c r="D111" s="1"/>
      <c r="E111" s="1"/>
      <c r="F111" s="1"/>
      <c r="G111" s="1"/>
      <c r="I111" s="1"/>
      <c r="J111" s="1"/>
      <c r="K111" s="1"/>
      <c r="L111" s="1"/>
      <c r="M111" s="1"/>
      <c r="N111" s="1"/>
      <c r="O111" s="29"/>
      <c r="P111" s="1"/>
      <c r="Q111" s="1"/>
      <c r="R111" s="1"/>
      <c r="S111" s="1"/>
      <c r="T111" s="1"/>
      <c r="U111" s="1"/>
      <c r="V111" s="29"/>
      <c r="W111" s="1"/>
      <c r="X111" s="1"/>
      <c r="Y111" s="1"/>
      <c r="Z111" s="1"/>
      <c r="AA111" s="1"/>
      <c r="AB111" s="1"/>
      <c r="AC111" s="29"/>
      <c r="AD111" s="1"/>
      <c r="AE111" s="1"/>
      <c r="AF111" s="1"/>
      <c r="AG111" s="1"/>
      <c r="AH111" s="1"/>
      <c r="AI111" s="1"/>
      <c r="AJ111" s="29"/>
    </row>
    <row r="112" spans="2:42" s="25" customFormat="1" x14ac:dyDescent="0.25">
      <c r="B112" s="1"/>
      <c r="C112" s="1"/>
      <c r="D112" s="1"/>
      <c r="E112" s="1"/>
      <c r="F112" s="1"/>
      <c r="G112" s="1"/>
      <c r="I112" s="1"/>
      <c r="J112" s="1"/>
      <c r="K112" s="1"/>
      <c r="L112" s="1"/>
      <c r="M112" s="1"/>
      <c r="N112" s="1"/>
      <c r="O112" s="29"/>
      <c r="P112" s="1"/>
      <c r="Q112" s="1"/>
      <c r="R112" s="1"/>
      <c r="S112" s="1"/>
      <c r="T112" s="1"/>
      <c r="U112" s="1"/>
      <c r="V112" s="29"/>
      <c r="W112" s="1"/>
      <c r="X112" s="1"/>
      <c r="Y112" s="1"/>
      <c r="Z112" s="1"/>
      <c r="AA112" s="1"/>
      <c r="AB112" s="1"/>
      <c r="AC112" s="29"/>
      <c r="AD112" s="1"/>
      <c r="AE112" s="1"/>
      <c r="AF112" s="1"/>
      <c r="AG112" s="1"/>
      <c r="AH112" s="1"/>
      <c r="AI112" s="1"/>
      <c r="AJ112" s="29"/>
    </row>
    <row r="113" spans="2:48" s="25" customFormat="1" x14ac:dyDescent="0.25">
      <c r="B113" s="1"/>
      <c r="C113" s="1"/>
      <c r="D113" s="1"/>
      <c r="E113" s="1"/>
      <c r="F113" s="1"/>
      <c r="G113" s="1"/>
      <c r="I113" s="1"/>
      <c r="J113" s="1"/>
      <c r="K113" s="1"/>
      <c r="L113" s="1"/>
      <c r="M113" s="1"/>
      <c r="N113" s="1"/>
      <c r="O113" s="29"/>
      <c r="P113" s="1"/>
      <c r="Q113" s="1"/>
      <c r="R113" s="1"/>
      <c r="S113" s="1"/>
      <c r="T113" s="1"/>
      <c r="U113" s="1"/>
      <c r="V113" s="29"/>
      <c r="W113" s="1"/>
      <c r="X113" s="1"/>
      <c r="Y113" s="1"/>
      <c r="Z113" s="1"/>
      <c r="AA113" s="1"/>
      <c r="AB113" s="1"/>
      <c r="AC113" s="29"/>
      <c r="AD113" s="1"/>
      <c r="AE113" s="1"/>
      <c r="AF113" s="1"/>
      <c r="AG113" s="1"/>
      <c r="AH113" s="1"/>
      <c r="AI113" s="1"/>
      <c r="AJ113" s="29"/>
    </row>
    <row r="114" spans="2:48" s="25" customFormat="1" x14ac:dyDescent="0.25">
      <c r="B114" s="1"/>
      <c r="C114" s="1"/>
      <c r="D114" s="1"/>
      <c r="E114" s="1"/>
      <c r="F114" s="1"/>
      <c r="G114" s="1"/>
      <c r="I114" s="1"/>
      <c r="J114" s="1"/>
      <c r="K114" s="1"/>
      <c r="L114" s="1"/>
      <c r="M114" s="1"/>
      <c r="N114" s="1"/>
      <c r="O114" s="29"/>
      <c r="P114" s="1"/>
      <c r="Q114" s="1"/>
      <c r="R114" s="1"/>
      <c r="S114" s="1"/>
      <c r="T114" s="1"/>
      <c r="U114" s="1"/>
      <c r="V114" s="29"/>
      <c r="W114" s="1"/>
      <c r="X114" s="1"/>
      <c r="Y114" s="1"/>
      <c r="Z114" s="1"/>
      <c r="AA114" s="1"/>
      <c r="AB114" s="1"/>
      <c r="AC114" s="29"/>
      <c r="AD114" s="1"/>
      <c r="AE114" s="1"/>
      <c r="AF114" s="1"/>
      <c r="AG114" s="1"/>
      <c r="AH114" s="1"/>
      <c r="AI114" s="1"/>
      <c r="AJ114" s="29"/>
    </row>
    <row r="115" spans="2:48" s="25" customFormat="1" x14ac:dyDescent="0.25">
      <c r="B115" s="1"/>
      <c r="C115" s="1"/>
      <c r="D115" s="1"/>
      <c r="E115" s="1"/>
      <c r="F115" s="1"/>
      <c r="G115" s="1"/>
      <c r="I115" s="1"/>
      <c r="J115" s="1"/>
      <c r="K115" s="1"/>
      <c r="L115" s="1"/>
      <c r="M115" s="1"/>
      <c r="N115" s="1"/>
      <c r="O115" s="29"/>
      <c r="P115" s="1"/>
      <c r="Q115" s="1"/>
      <c r="R115" s="1"/>
      <c r="S115" s="1"/>
      <c r="T115" s="1"/>
      <c r="U115" s="1"/>
      <c r="V115" s="29"/>
      <c r="W115" s="1"/>
      <c r="X115" s="1"/>
      <c r="Y115" s="1"/>
      <c r="Z115" s="1"/>
      <c r="AA115" s="1"/>
      <c r="AB115" s="1"/>
      <c r="AC115" s="29"/>
      <c r="AD115" s="1"/>
      <c r="AE115" s="1"/>
      <c r="AF115" s="1"/>
      <c r="AG115" s="1"/>
      <c r="AH115" s="1"/>
      <c r="AI115" s="1"/>
      <c r="AJ115" s="29"/>
    </row>
    <row r="116" spans="2:48" s="25" customFormat="1" x14ac:dyDescent="0.25">
      <c r="B116" s="1"/>
      <c r="C116" s="1"/>
      <c r="D116" s="1"/>
      <c r="E116" s="1"/>
      <c r="F116" s="1"/>
      <c r="G116" s="1"/>
      <c r="I116" s="1"/>
      <c r="J116" s="1"/>
      <c r="K116" s="1"/>
      <c r="L116" s="1"/>
      <c r="M116" s="1"/>
      <c r="N116" s="1"/>
      <c r="O116" s="29"/>
      <c r="P116" s="1"/>
      <c r="Q116" s="1"/>
      <c r="R116" s="1"/>
      <c r="S116" s="1"/>
      <c r="T116" s="1"/>
      <c r="U116" s="1"/>
      <c r="V116" s="29"/>
      <c r="W116" s="1"/>
      <c r="X116" s="1"/>
      <c r="Y116" s="1"/>
      <c r="Z116" s="1"/>
      <c r="AA116" s="1"/>
      <c r="AB116" s="1"/>
      <c r="AC116" s="29"/>
      <c r="AD116" s="1"/>
      <c r="AE116" s="1"/>
      <c r="AF116" s="1"/>
      <c r="AG116" s="1"/>
      <c r="AH116" s="1"/>
      <c r="AI116" s="1"/>
      <c r="AJ116" s="29"/>
    </row>
    <row r="117" spans="2:48" s="25" customFormat="1" x14ac:dyDescent="0.25">
      <c r="B117" s="1"/>
      <c r="C117" s="1"/>
      <c r="D117" s="1"/>
      <c r="E117" s="1"/>
      <c r="F117" s="1"/>
      <c r="G117" s="1"/>
      <c r="I117" s="1"/>
      <c r="J117" s="1"/>
      <c r="K117" s="1"/>
      <c r="L117" s="1"/>
      <c r="M117" s="1"/>
      <c r="N117" s="1"/>
      <c r="O117" s="29"/>
      <c r="P117" s="1"/>
      <c r="Q117" s="1"/>
      <c r="R117" s="1"/>
      <c r="S117" s="1"/>
      <c r="T117" s="1"/>
      <c r="U117" s="1"/>
      <c r="V117" s="29"/>
      <c r="W117" s="1"/>
      <c r="X117" s="1"/>
      <c r="Y117" s="1"/>
      <c r="Z117" s="1"/>
      <c r="AA117" s="1"/>
      <c r="AB117" s="1"/>
      <c r="AC117" s="29"/>
      <c r="AD117" s="1"/>
      <c r="AE117" s="1"/>
      <c r="AF117" s="1"/>
      <c r="AG117" s="1"/>
      <c r="AH117" s="1"/>
      <c r="AI117" s="1"/>
      <c r="AJ117" s="29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2:48" s="25" customFormat="1" x14ac:dyDescent="0.25">
      <c r="B118" s="1"/>
      <c r="C118" s="1"/>
      <c r="D118" s="1"/>
      <c r="E118" s="1"/>
      <c r="F118" s="1"/>
      <c r="G118" s="1"/>
      <c r="I118" s="1"/>
      <c r="J118" s="1"/>
      <c r="K118" s="1"/>
      <c r="L118" s="1"/>
      <c r="M118" s="1"/>
      <c r="N118" s="1"/>
      <c r="O118" s="29"/>
      <c r="P118" s="1"/>
      <c r="Q118" s="1"/>
      <c r="R118" s="1"/>
      <c r="S118" s="1"/>
      <c r="T118" s="1"/>
      <c r="U118" s="1"/>
      <c r="V118" s="29"/>
      <c r="W118" s="1"/>
      <c r="X118" s="1"/>
      <c r="Y118" s="1"/>
      <c r="Z118" s="1"/>
      <c r="AA118" s="1"/>
      <c r="AB118" s="1"/>
      <c r="AC118" s="29"/>
      <c r="AD118" s="1"/>
      <c r="AE118" s="1"/>
      <c r="AF118" s="1"/>
      <c r="AG118" s="1"/>
      <c r="AH118" s="1"/>
      <c r="AI118" s="1"/>
      <c r="AJ118" s="29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2:48" s="25" customFormat="1" x14ac:dyDescent="0.25">
      <c r="B119" s="1"/>
      <c r="C119" s="1"/>
      <c r="D119" s="1"/>
      <c r="E119" s="1"/>
      <c r="F119" s="1"/>
      <c r="G119" s="1"/>
      <c r="I119" s="1"/>
      <c r="J119" s="1"/>
      <c r="K119" s="1"/>
      <c r="L119" s="1"/>
      <c r="M119" s="1"/>
      <c r="N119" s="1"/>
      <c r="P119" s="1"/>
      <c r="Q119" s="1"/>
      <c r="R119" s="1"/>
      <c r="S119" s="1"/>
      <c r="T119" s="1"/>
      <c r="U119" s="1"/>
      <c r="W119" s="1"/>
      <c r="X119" s="1"/>
      <c r="Y119" s="1"/>
      <c r="Z119" s="1"/>
      <c r="AA119" s="1"/>
      <c r="AB119" s="1"/>
      <c r="AC119" s="29"/>
      <c r="AD119" s="1"/>
      <c r="AE119" s="1"/>
      <c r="AF119" s="1"/>
      <c r="AG119" s="1"/>
      <c r="AH119" s="1"/>
      <c r="AI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2:48" s="25" customFormat="1" x14ac:dyDescent="0.25">
      <c r="B120" s="1"/>
      <c r="C120" s="1"/>
      <c r="D120" s="1"/>
      <c r="E120" s="1"/>
      <c r="F120" s="1"/>
      <c r="G120" s="1"/>
      <c r="I120" s="1"/>
      <c r="J120" s="1"/>
      <c r="K120" s="1"/>
      <c r="L120" s="1"/>
      <c r="M120" s="1"/>
      <c r="N120" s="1"/>
      <c r="P120" s="1"/>
      <c r="Q120" s="1"/>
      <c r="R120" s="1"/>
      <c r="S120" s="1"/>
      <c r="T120" s="1"/>
      <c r="U120" s="1"/>
      <c r="W120" s="1"/>
      <c r="X120" s="1"/>
      <c r="Y120" s="1"/>
      <c r="Z120" s="1"/>
      <c r="AA120" s="1"/>
      <c r="AB120" s="1"/>
      <c r="AD120" s="1"/>
      <c r="AE120" s="1"/>
      <c r="AF120" s="1"/>
      <c r="AG120" s="1"/>
      <c r="AH120" s="1"/>
      <c r="AI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2:48" s="25" customFormat="1" x14ac:dyDescent="0.25">
      <c r="B121" s="1"/>
      <c r="C121" s="1"/>
      <c r="D121" s="1"/>
      <c r="E121" s="1"/>
      <c r="F121" s="1"/>
      <c r="G121" s="1"/>
      <c r="I121" s="1"/>
      <c r="J121" s="1"/>
      <c r="K121" s="1"/>
      <c r="L121" s="1"/>
      <c r="M121" s="1"/>
      <c r="N121" s="1"/>
      <c r="P121" s="1"/>
      <c r="Q121" s="1"/>
      <c r="R121" s="1"/>
      <c r="S121" s="1"/>
      <c r="T121" s="1"/>
      <c r="U121" s="1"/>
      <c r="W121" s="1"/>
      <c r="X121" s="1"/>
      <c r="Y121" s="1"/>
      <c r="Z121" s="1"/>
      <c r="AA121" s="1"/>
      <c r="AB121" s="1"/>
      <c r="AD121" s="1"/>
      <c r="AE121" s="1"/>
      <c r="AF121" s="1"/>
      <c r="AG121" s="1"/>
      <c r="AH121" s="1"/>
      <c r="AI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2:48" s="25" customFormat="1" x14ac:dyDescent="0.25">
      <c r="B122" s="1"/>
      <c r="C122" s="1"/>
      <c r="D122" s="1"/>
      <c r="E122" s="1"/>
      <c r="F122" s="1"/>
      <c r="G122" s="1"/>
      <c r="I122" s="1"/>
      <c r="J122" s="1"/>
      <c r="K122" s="1"/>
      <c r="L122" s="1"/>
      <c r="M122" s="1"/>
      <c r="N122" s="1"/>
      <c r="P122" s="1"/>
      <c r="Q122" s="1"/>
      <c r="R122" s="1"/>
      <c r="S122" s="1"/>
      <c r="T122" s="1"/>
      <c r="U122" s="1"/>
      <c r="W122" s="1"/>
      <c r="X122" s="1"/>
      <c r="Y122" s="1"/>
      <c r="Z122" s="1"/>
      <c r="AA122" s="1"/>
      <c r="AB122" s="1"/>
      <c r="AD122" s="1"/>
      <c r="AE122" s="1"/>
      <c r="AF122" s="1"/>
      <c r="AG122" s="1"/>
      <c r="AH122" s="1"/>
      <c r="AI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2:48" s="25" customFormat="1" x14ac:dyDescent="0.25">
      <c r="B123" s="1"/>
      <c r="C123" s="1"/>
      <c r="D123" s="1"/>
      <c r="E123" s="1"/>
      <c r="F123" s="1"/>
      <c r="G123" s="1"/>
      <c r="I123" s="1"/>
      <c r="J123" s="1"/>
      <c r="K123" s="1"/>
      <c r="L123" s="1"/>
      <c r="M123" s="1"/>
      <c r="N123" s="1"/>
      <c r="P123" s="1"/>
      <c r="Q123" s="1"/>
      <c r="R123" s="1"/>
      <c r="S123" s="1"/>
      <c r="T123" s="1"/>
      <c r="U123" s="1"/>
      <c r="W123" s="1"/>
      <c r="X123" s="1"/>
      <c r="Y123" s="1"/>
      <c r="Z123" s="1"/>
      <c r="AA123" s="1"/>
      <c r="AB123" s="1"/>
      <c r="AD123" s="1"/>
      <c r="AE123" s="1"/>
      <c r="AF123" s="1"/>
      <c r="AG123" s="1"/>
      <c r="AH123" s="1"/>
      <c r="AI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2:48" s="25" customFormat="1" x14ac:dyDescent="0.25">
      <c r="B124" s="1"/>
      <c r="C124" s="1"/>
      <c r="D124" s="1"/>
      <c r="E124" s="1"/>
      <c r="F124" s="1"/>
      <c r="G124" s="1"/>
      <c r="I124" s="1"/>
      <c r="J124" s="1"/>
      <c r="K124" s="1"/>
      <c r="L124" s="1"/>
      <c r="M124" s="1"/>
      <c r="N124" s="1"/>
      <c r="P124" s="1"/>
      <c r="Q124" s="1"/>
      <c r="R124" s="1"/>
      <c r="S124" s="1"/>
      <c r="T124" s="1"/>
      <c r="U124" s="1"/>
      <c r="W124" s="1"/>
      <c r="X124" s="1"/>
      <c r="Y124" s="1"/>
      <c r="Z124" s="1"/>
      <c r="AA124" s="1"/>
      <c r="AB124" s="1"/>
      <c r="AD124" s="1"/>
      <c r="AE124" s="1"/>
      <c r="AF124" s="1"/>
      <c r="AG124" s="1"/>
      <c r="AH124" s="1"/>
      <c r="AI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2:48" x14ac:dyDescent="0.25">
      <c r="AC125" s="25"/>
    </row>
  </sheetData>
  <mergeCells count="7">
    <mergeCell ref="AR2:AV2"/>
    <mergeCell ref="B2:F2"/>
    <mergeCell ref="I2:M2"/>
    <mergeCell ref="P2:T2"/>
    <mergeCell ref="W2:AA2"/>
    <mergeCell ref="AD2:AH2"/>
    <mergeCell ref="AK2:AO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showGridLines="0" workbookViewId="0">
      <selection activeCell="O10" sqref="O10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7" ht="15" customHeight="1" x14ac:dyDescent="0.25">
      <c r="B1" s="200" t="s">
        <v>149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2:17" ht="15" customHeight="1" x14ac:dyDescent="0.25"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2:17" x14ac:dyDescent="0.25">
      <c r="C3" s="5" t="str">
        <f>+B6</f>
        <v>1. Aporte del Sector Minero a la Economía Regional</v>
      </c>
      <c r="D3" s="20"/>
      <c r="E3" s="20"/>
      <c r="F3" s="20"/>
      <c r="G3" s="19"/>
      <c r="H3" s="20"/>
      <c r="I3" s="20"/>
      <c r="J3" s="5"/>
      <c r="K3" s="20"/>
      <c r="M3" s="8"/>
      <c r="N3" s="8"/>
      <c r="O3" s="8"/>
      <c r="P3" s="8"/>
    </row>
    <row r="4" spans="2:17" x14ac:dyDescent="0.25">
      <c r="C4" s="5"/>
      <c r="D4" s="20"/>
      <c r="E4" s="20"/>
      <c r="F4" s="20"/>
      <c r="G4" s="19"/>
      <c r="H4" s="20"/>
      <c r="I4" s="20"/>
      <c r="J4" s="5"/>
      <c r="K4" s="20"/>
      <c r="M4" s="8"/>
      <c r="N4" s="8"/>
      <c r="O4" s="8"/>
      <c r="P4" s="8"/>
    </row>
    <row r="5" spans="2:17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6" spans="2:17" x14ac:dyDescent="0.25">
      <c r="B6" s="15" t="s">
        <v>24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</row>
    <row r="7" spans="2:17" x14ac:dyDescent="0.25">
      <c r="B7" s="12"/>
      <c r="C7" s="11"/>
      <c r="D7" s="11"/>
      <c r="E7" s="11"/>
      <c r="F7" s="11"/>
      <c r="G7" s="11"/>
      <c r="L7" s="11"/>
      <c r="N7" s="11"/>
      <c r="P7" s="14"/>
      <c r="Q7" s="3"/>
    </row>
    <row r="9" spans="2:17" ht="27" x14ac:dyDescent="0.25">
      <c r="F9" s="22" t="s">
        <v>67</v>
      </c>
      <c r="G9" s="23" t="s">
        <v>8</v>
      </c>
      <c r="H9" s="23" t="s">
        <v>9</v>
      </c>
      <c r="I9" s="23" t="s">
        <v>10</v>
      </c>
      <c r="J9" s="23" t="s">
        <v>11</v>
      </c>
    </row>
    <row r="10" spans="2:17" x14ac:dyDescent="0.25">
      <c r="F10" s="153" t="s">
        <v>67</v>
      </c>
      <c r="G10" s="154">
        <v>10708.341</v>
      </c>
      <c r="H10" s="155">
        <v>1</v>
      </c>
      <c r="I10" s="155">
        <v>-1.0889658316118211E-2</v>
      </c>
      <c r="J10" s="156">
        <v>-1.0889658316118229E-2</v>
      </c>
    </row>
    <row r="11" spans="2:17" x14ac:dyDescent="0.25">
      <c r="F11" s="157" t="s">
        <v>16</v>
      </c>
      <c r="G11" s="112">
        <v>2429.9380000000001</v>
      </c>
      <c r="H11" s="158">
        <v>0.22692011769143325</v>
      </c>
      <c r="I11" s="158">
        <v>4.4251613474369567E-2</v>
      </c>
      <c r="J11" s="112">
        <v>0.9511339814810954</v>
      </c>
    </row>
    <row r="12" spans="2:17" x14ac:dyDescent="0.25">
      <c r="F12" s="159" t="s">
        <v>12</v>
      </c>
      <c r="G12" s="160">
        <v>2364.2049999999999</v>
      </c>
      <c r="H12" s="161">
        <v>0.22078163181392899</v>
      </c>
      <c r="I12" s="161">
        <v>-8.2021489861759944E-2</v>
      </c>
      <c r="J12" s="160">
        <v>-1.9512046431654224</v>
      </c>
    </row>
    <row r="13" spans="2:17" x14ac:dyDescent="0.25">
      <c r="F13" s="157" t="s">
        <v>20</v>
      </c>
      <c r="G13" s="112">
        <v>1308.8810000000001</v>
      </c>
      <c r="H13" s="158">
        <v>0.12223004478471501</v>
      </c>
      <c r="I13" s="158">
        <v>-2.0227516518789179E-2</v>
      </c>
      <c r="J13" s="112">
        <v>-0.24959739004372267</v>
      </c>
    </row>
    <row r="14" spans="2:17" x14ac:dyDescent="0.25">
      <c r="F14" s="157" t="s">
        <v>19</v>
      </c>
      <c r="G14" s="112">
        <v>994.54</v>
      </c>
      <c r="H14" s="158">
        <v>9.2875264244947006E-2</v>
      </c>
      <c r="I14" s="158">
        <v>1.1000092506091574E-2</v>
      </c>
      <c r="J14" s="112">
        <v>9.9951645239549081E-2</v>
      </c>
    </row>
    <row r="15" spans="2:17" x14ac:dyDescent="0.25">
      <c r="F15" s="157" t="s">
        <v>22</v>
      </c>
      <c r="G15" s="112">
        <v>911.37900000000002</v>
      </c>
      <c r="H15" s="158">
        <v>8.5109262022940807E-2</v>
      </c>
      <c r="I15" s="158">
        <v>-4.0755667029084286E-2</v>
      </c>
      <c r="J15" s="112">
        <v>-0.35766820136455574</v>
      </c>
    </row>
    <row r="16" spans="2:17" x14ac:dyDescent="0.25">
      <c r="F16" s="157" t="s">
        <v>15</v>
      </c>
      <c r="G16" s="112">
        <v>881.14200000000005</v>
      </c>
      <c r="H16" s="158">
        <v>8.2285575328615329E-2</v>
      </c>
      <c r="I16" s="158">
        <v>5.0421650696313769E-2</v>
      </c>
      <c r="J16" s="112">
        <v>0.39068060133555221</v>
      </c>
    </row>
    <row r="17" spans="6:10" x14ac:dyDescent="0.25">
      <c r="F17" s="157" t="s">
        <v>21</v>
      </c>
      <c r="G17" s="112">
        <v>701.67700000000002</v>
      </c>
      <c r="H17" s="158">
        <v>6.5526209895631821E-2</v>
      </c>
      <c r="I17" s="158">
        <v>-3.4643630530309943E-2</v>
      </c>
      <c r="J17" s="112">
        <v>-0.23259240169828224</v>
      </c>
    </row>
    <row r="18" spans="6:10" x14ac:dyDescent="0.25">
      <c r="F18" s="157" t="s">
        <v>17</v>
      </c>
      <c r="G18" s="112">
        <v>393.97199999999998</v>
      </c>
      <c r="H18" s="158">
        <v>3.6791133192340439E-2</v>
      </c>
      <c r="I18" s="158">
        <v>2.9316709819177555E-2</v>
      </c>
      <c r="J18" s="112">
        <v>0.10364637383171553</v>
      </c>
    </row>
    <row r="19" spans="6:10" x14ac:dyDescent="0.25">
      <c r="F19" s="157" t="s">
        <v>14</v>
      </c>
      <c r="G19" s="112">
        <v>338.99099999999999</v>
      </c>
      <c r="H19" s="158">
        <v>3.1656724416975514E-2</v>
      </c>
      <c r="I19" s="158">
        <v>0.11297852780878581</v>
      </c>
      <c r="J19" s="112">
        <v>0.31784826396249466</v>
      </c>
    </row>
    <row r="20" spans="6:10" x14ac:dyDescent="0.25">
      <c r="F20" s="157" t="s">
        <v>18</v>
      </c>
      <c r="G20" s="112">
        <v>238.92099999999999</v>
      </c>
      <c r="H20" s="158">
        <v>2.2311672741837416E-2</v>
      </c>
      <c r="I20" s="158">
        <v>3.0400393320452634E-2</v>
      </c>
      <c r="J20" s="112">
        <v>6.5110354615431798E-2</v>
      </c>
    </row>
    <row r="21" spans="6:10" x14ac:dyDescent="0.25">
      <c r="F21" s="157" t="s">
        <v>13</v>
      </c>
      <c r="G21" s="112">
        <v>143.79900000000001</v>
      </c>
      <c r="H21" s="158">
        <v>1.3428690774789484E-2</v>
      </c>
      <c r="I21" s="158">
        <v>-0.14626413750111322</v>
      </c>
      <c r="J21" s="112">
        <v>-0.22755833399145689</v>
      </c>
    </row>
    <row r="22" spans="6:10" x14ac:dyDescent="0.25">
      <c r="F22" s="157" t="s">
        <v>23</v>
      </c>
      <c r="G22" s="112">
        <v>0.89600000000000002</v>
      </c>
      <c r="H22" s="158">
        <v>8.3673091844945911E-5</v>
      </c>
      <c r="I22" s="158">
        <v>0.18361955085865267</v>
      </c>
      <c r="J22" s="112">
        <v>1.2839181857774201E-3</v>
      </c>
    </row>
  </sheetData>
  <mergeCells count="1">
    <mergeCell ref="B1:P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showGridLines="0" workbookViewId="0">
      <selection activeCell="O9" sqref="O9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7" ht="15" customHeight="1" x14ac:dyDescent="0.25">
      <c r="B1" s="200" t="s">
        <v>150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2:17" ht="15" customHeight="1" x14ac:dyDescent="0.25"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2:17" x14ac:dyDescent="0.25">
      <c r="C3" s="5" t="str">
        <f>+B6</f>
        <v>1. Aporte del Sector Minero a la Economía Regional</v>
      </c>
      <c r="D3" s="20"/>
      <c r="E3" s="20"/>
      <c r="F3" s="20"/>
      <c r="G3" s="19"/>
      <c r="H3" s="20"/>
      <c r="I3" s="20"/>
      <c r="J3" s="5"/>
      <c r="K3" s="20"/>
      <c r="M3" s="8"/>
      <c r="N3" s="8"/>
      <c r="O3" s="8"/>
      <c r="P3" s="8"/>
    </row>
    <row r="4" spans="2:17" x14ac:dyDescent="0.25">
      <c r="C4" s="5"/>
      <c r="D4" s="20"/>
      <c r="E4" s="20"/>
      <c r="F4" s="20"/>
      <c r="G4" s="19"/>
      <c r="H4" s="20"/>
      <c r="I4" s="20"/>
      <c r="J4" s="5"/>
      <c r="K4" s="20"/>
      <c r="M4" s="8"/>
      <c r="N4" s="8"/>
      <c r="O4" s="8"/>
      <c r="P4" s="8"/>
    </row>
    <row r="5" spans="2:17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6" spans="2:17" x14ac:dyDescent="0.25">
      <c r="B6" s="15" t="s">
        <v>24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</row>
    <row r="7" spans="2:17" x14ac:dyDescent="0.25">
      <c r="B7" s="12"/>
      <c r="C7" s="11"/>
      <c r="D7" s="11"/>
      <c r="E7" s="11"/>
      <c r="F7" s="11"/>
      <c r="G7" s="11"/>
      <c r="L7" s="11"/>
      <c r="N7" s="11"/>
      <c r="P7" s="14"/>
      <c r="Q7" s="3"/>
    </row>
    <row r="9" spans="2:17" ht="27" x14ac:dyDescent="0.25">
      <c r="F9" s="22" t="s">
        <v>68</v>
      </c>
      <c r="G9" s="23" t="s">
        <v>8</v>
      </c>
      <c r="H9" s="23" t="s">
        <v>9</v>
      </c>
      <c r="I9" s="23" t="s">
        <v>10</v>
      </c>
      <c r="J9" s="23" t="s">
        <v>11</v>
      </c>
    </row>
    <row r="10" spans="2:17" x14ac:dyDescent="0.25">
      <c r="F10" s="153" t="s">
        <v>143</v>
      </c>
      <c r="G10" s="154">
        <v>20283.429</v>
      </c>
      <c r="H10" s="155">
        <v>1</v>
      </c>
      <c r="I10" s="155">
        <v>3.4325641832264608E-3</v>
      </c>
      <c r="J10" s="156">
        <v>3.4325641832264491E-3</v>
      </c>
    </row>
    <row r="11" spans="2:17" x14ac:dyDescent="0.25">
      <c r="F11" s="157" t="s">
        <v>16</v>
      </c>
      <c r="G11" s="112">
        <v>4389.3670000000002</v>
      </c>
      <c r="H11" s="158">
        <v>0.21640162518871933</v>
      </c>
      <c r="I11" s="158">
        <v>3.4465879385094489E-2</v>
      </c>
      <c r="J11" s="112">
        <v>0.72347229102065169</v>
      </c>
    </row>
    <row r="12" spans="2:17" x14ac:dyDescent="0.25">
      <c r="F12" s="157" t="s">
        <v>21</v>
      </c>
      <c r="G12" s="112">
        <v>3158.7979999999998</v>
      </c>
      <c r="H12" s="158">
        <v>0.15573293844941111</v>
      </c>
      <c r="I12" s="158">
        <v>-1.3883928682921765E-2</v>
      </c>
      <c r="J12" s="112">
        <v>-0.22001536258728729</v>
      </c>
    </row>
    <row r="13" spans="2:17" x14ac:dyDescent="0.25">
      <c r="F13" s="157" t="s">
        <v>20</v>
      </c>
      <c r="G13" s="112">
        <v>2767.0920000000001</v>
      </c>
      <c r="H13" s="158">
        <v>0.13642131219529005</v>
      </c>
      <c r="I13" s="158">
        <v>-2.0393337763306985E-2</v>
      </c>
      <c r="J13" s="112">
        <v>-0.28497515316455968</v>
      </c>
    </row>
    <row r="14" spans="2:17" x14ac:dyDescent="0.25">
      <c r="F14" s="159" t="s">
        <v>12</v>
      </c>
      <c r="G14" s="160">
        <v>2331.681</v>
      </c>
      <c r="H14" s="161">
        <v>0.11495497137096494</v>
      </c>
      <c r="I14" s="161">
        <v>-6.5336767314379651E-2</v>
      </c>
      <c r="J14" s="160">
        <v>-0.80634042383307503</v>
      </c>
    </row>
    <row r="15" spans="2:17" x14ac:dyDescent="0.25">
      <c r="F15" s="157" t="s">
        <v>19</v>
      </c>
      <c r="G15" s="112">
        <v>2261.0990000000002</v>
      </c>
      <c r="H15" s="158">
        <v>0.11147518498967803</v>
      </c>
      <c r="I15" s="158">
        <v>1.8385076830434333E-2</v>
      </c>
      <c r="J15" s="112">
        <v>0.20193882045269176</v>
      </c>
    </row>
    <row r="16" spans="2:17" x14ac:dyDescent="0.25">
      <c r="F16" s="157" t="s">
        <v>22</v>
      </c>
      <c r="G16" s="112">
        <v>1272.6679999999999</v>
      </c>
      <c r="H16" s="158">
        <v>6.274422337564324E-2</v>
      </c>
      <c r="I16" s="158">
        <v>-4.8372913800323047E-2</v>
      </c>
      <c r="J16" s="112">
        <v>-0.32003493808734862</v>
      </c>
    </row>
    <row r="17" spans="6:10" x14ac:dyDescent="0.25">
      <c r="F17" s="157" t="s">
        <v>17</v>
      </c>
      <c r="G17" s="112">
        <v>1270.7739999999999</v>
      </c>
      <c r="H17" s="158">
        <v>6.2650846659112719E-2</v>
      </c>
      <c r="I17" s="158">
        <v>1.5986037501429129E-2</v>
      </c>
      <c r="J17" s="112">
        <v>9.8916382041930082E-2</v>
      </c>
    </row>
    <row r="18" spans="6:10" x14ac:dyDescent="0.25">
      <c r="F18" s="157" t="s">
        <v>15</v>
      </c>
      <c r="G18" s="112">
        <v>999.02300000000002</v>
      </c>
      <c r="H18" s="158">
        <v>4.9253161287472647E-2</v>
      </c>
      <c r="I18" s="158">
        <v>5.4790846864577025E-2</v>
      </c>
      <c r="J18" s="112">
        <v>0.25672251711347388</v>
      </c>
    </row>
    <row r="19" spans="6:10" x14ac:dyDescent="0.25">
      <c r="F19" s="157" t="s">
        <v>14</v>
      </c>
      <c r="G19" s="112">
        <v>994.00699999999995</v>
      </c>
      <c r="H19" s="158">
        <v>4.9005865822785682E-2</v>
      </c>
      <c r="I19" s="158">
        <v>9.1137914909405371E-2</v>
      </c>
      <c r="J19" s="112">
        <v>0.41072931327988133</v>
      </c>
    </row>
    <row r="20" spans="6:10" x14ac:dyDescent="0.25">
      <c r="F20" s="157" t="s">
        <v>18</v>
      </c>
      <c r="G20" s="112">
        <v>506.87700000000001</v>
      </c>
      <c r="H20" s="158">
        <v>2.4989709580170098E-2</v>
      </c>
      <c r="I20" s="158">
        <v>2.7316634204771484E-2</v>
      </c>
      <c r="J20" s="112">
        <v>6.6676418962797523E-2</v>
      </c>
    </row>
    <row r="21" spans="6:10" x14ac:dyDescent="0.25">
      <c r="F21" s="157" t="s">
        <v>13</v>
      </c>
      <c r="G21" s="112">
        <v>230.22</v>
      </c>
      <c r="H21" s="158">
        <v>1.135015188999848E-2</v>
      </c>
      <c r="I21" s="158">
        <v>2.1696970234898805E-2</v>
      </c>
      <c r="J21" s="112">
        <v>2.4186156129181985E-2</v>
      </c>
    </row>
    <row r="22" spans="6:10" x14ac:dyDescent="0.25">
      <c r="F22" s="157" t="s">
        <v>23</v>
      </c>
      <c r="G22" s="112">
        <v>101.82299999999999</v>
      </c>
      <c r="H22" s="158">
        <v>5.0200091907536938E-3</v>
      </c>
      <c r="I22" s="158">
        <v>0.61582772629173532</v>
      </c>
      <c r="J22" s="112">
        <v>0.19198039699430736</v>
      </c>
    </row>
  </sheetData>
  <sortState ref="P18:U75">
    <sortCondition descending="1" ref="S18:S75"/>
  </sortState>
  <mergeCells count="1">
    <mergeCell ref="B1:P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Q22"/>
  <sheetViews>
    <sheetView zoomScaleNormal="100" workbookViewId="0">
      <selection activeCell="O9" sqref="O9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7" ht="15" customHeight="1" x14ac:dyDescent="0.25">
      <c r="B1" s="200" t="s">
        <v>151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2:17" ht="15" customHeight="1" x14ac:dyDescent="0.25"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2:17" x14ac:dyDescent="0.25">
      <c r="C3" s="5" t="str">
        <f>+B6</f>
        <v>1. Aporte del Sector Minero a la Economía Regional</v>
      </c>
      <c r="D3" s="20"/>
      <c r="E3" s="20"/>
      <c r="F3" s="20"/>
      <c r="G3" s="19"/>
      <c r="H3" s="20"/>
      <c r="I3" s="20"/>
      <c r="J3" s="5"/>
      <c r="K3" s="20"/>
      <c r="M3" s="8"/>
      <c r="N3" s="8"/>
      <c r="O3" s="8"/>
      <c r="P3" s="8"/>
    </row>
    <row r="4" spans="2:17" x14ac:dyDescent="0.25">
      <c r="C4" s="5"/>
      <c r="D4" s="20"/>
      <c r="E4" s="20"/>
      <c r="F4" s="20"/>
      <c r="G4" s="19"/>
      <c r="H4" s="20"/>
      <c r="I4" s="20"/>
      <c r="J4" s="5"/>
      <c r="K4" s="20"/>
      <c r="M4" s="8"/>
      <c r="N4" s="8"/>
      <c r="O4" s="8"/>
      <c r="P4" s="8"/>
    </row>
    <row r="5" spans="2:17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6" spans="2:17" x14ac:dyDescent="0.25">
      <c r="B6" s="15" t="s">
        <v>24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</row>
    <row r="7" spans="2:17" x14ac:dyDescent="0.25">
      <c r="B7" s="12"/>
      <c r="C7" s="11"/>
      <c r="D7" s="11"/>
      <c r="E7" s="11"/>
      <c r="F7" s="11"/>
      <c r="G7" s="11"/>
      <c r="L7" s="11"/>
      <c r="N7" s="11"/>
      <c r="P7" s="14"/>
      <c r="Q7" s="3"/>
    </row>
    <row r="9" spans="2:17" ht="27" x14ac:dyDescent="0.25">
      <c r="F9" s="22" t="s">
        <v>69</v>
      </c>
      <c r="G9" s="23" t="s">
        <v>8</v>
      </c>
      <c r="H9" s="23" t="s">
        <v>9</v>
      </c>
      <c r="I9" s="23" t="s">
        <v>10</v>
      </c>
      <c r="J9" s="23" t="s">
        <v>11</v>
      </c>
    </row>
    <row r="10" spans="2:17" x14ac:dyDescent="0.25">
      <c r="F10" s="153" t="s">
        <v>144</v>
      </c>
      <c r="G10" s="154">
        <v>11022.111999999999</v>
      </c>
      <c r="H10" s="155">
        <v>0.99999999999999989</v>
      </c>
      <c r="I10" s="155">
        <v>2.1881503743337749E-2</v>
      </c>
      <c r="J10" s="156">
        <v>2.1881503743337777E-2</v>
      </c>
    </row>
    <row r="11" spans="2:17" x14ac:dyDescent="0.25">
      <c r="F11" s="157" t="s">
        <v>16</v>
      </c>
      <c r="G11" s="112">
        <v>3177.72</v>
      </c>
      <c r="H11" s="158">
        <v>0.28830409271834656</v>
      </c>
      <c r="I11" s="158">
        <v>3.0301910246895547E-2</v>
      </c>
      <c r="J11" s="112">
        <v>0.86647661952944155</v>
      </c>
    </row>
    <row r="12" spans="2:17" x14ac:dyDescent="0.25">
      <c r="F12" s="157" t="s">
        <v>19</v>
      </c>
      <c r="G12" s="112">
        <v>2107.2350000000001</v>
      </c>
      <c r="H12" s="158">
        <v>0.19118250658313035</v>
      </c>
      <c r="I12" s="158">
        <v>1.5399879341350342E-2</v>
      </c>
      <c r="J12" s="112">
        <v>0.29629812306510317</v>
      </c>
    </row>
    <row r="13" spans="2:17" x14ac:dyDescent="0.25">
      <c r="F13" s="157" t="s">
        <v>21</v>
      </c>
      <c r="G13" s="112">
        <v>1073.566</v>
      </c>
      <c r="H13" s="158">
        <v>9.7401115140183667E-2</v>
      </c>
      <c r="I13" s="158">
        <v>-7.1561743968393543E-3</v>
      </c>
      <c r="J13" s="112">
        <v>-7.1740507408797227E-2</v>
      </c>
    </row>
    <row r="14" spans="2:17" x14ac:dyDescent="0.25">
      <c r="F14" s="157" t="s">
        <v>22</v>
      </c>
      <c r="G14" s="112">
        <v>931.14599999999996</v>
      </c>
      <c r="H14" s="158">
        <v>8.447981657235927E-2</v>
      </c>
      <c r="I14" s="158">
        <v>-6.8464586455339038E-3</v>
      </c>
      <c r="J14" s="112">
        <v>-5.9511801118773605E-2</v>
      </c>
    </row>
    <row r="15" spans="2:17" x14ac:dyDescent="0.25">
      <c r="F15" s="157" t="s">
        <v>20</v>
      </c>
      <c r="G15" s="112">
        <v>909.85900000000004</v>
      </c>
      <c r="H15" s="158">
        <v>8.2548517017428241E-2</v>
      </c>
      <c r="I15" s="158">
        <v>-1.7308845050951205E-2</v>
      </c>
      <c r="J15" s="112">
        <v>-0.1485801721030478</v>
      </c>
    </row>
    <row r="16" spans="2:17" x14ac:dyDescent="0.25">
      <c r="F16" s="157" t="s">
        <v>17</v>
      </c>
      <c r="G16" s="112">
        <v>864.91700000000003</v>
      </c>
      <c r="H16" s="158">
        <v>7.847107704948017E-2</v>
      </c>
      <c r="I16" s="158">
        <v>3.7995480386003422E-2</v>
      </c>
      <c r="J16" s="112">
        <v>0.29352603574082831</v>
      </c>
    </row>
    <row r="17" spans="6:10" x14ac:dyDescent="0.25">
      <c r="F17" s="157" t="s">
        <v>15</v>
      </c>
      <c r="G17" s="112">
        <v>768.16800000000001</v>
      </c>
      <c r="H17" s="158">
        <v>6.9693358223904822E-2</v>
      </c>
      <c r="I17" s="158">
        <v>4.3080106783697891E-2</v>
      </c>
      <c r="J17" s="112">
        <v>0.29413793461508259</v>
      </c>
    </row>
    <row r="18" spans="6:10" x14ac:dyDescent="0.25">
      <c r="F18" s="157" t="s">
        <v>14</v>
      </c>
      <c r="G18" s="112">
        <v>663.80899999999997</v>
      </c>
      <c r="H18" s="158">
        <v>6.0225209106929779E-2</v>
      </c>
      <c r="I18" s="158">
        <v>0.10007788936395867</v>
      </c>
      <c r="J18" s="112">
        <v>0.5598781987477206</v>
      </c>
    </row>
    <row r="19" spans="6:10" x14ac:dyDescent="0.25">
      <c r="F19" s="157" t="s">
        <v>18</v>
      </c>
      <c r="G19" s="112">
        <v>293.81</v>
      </c>
      <c r="H19" s="158">
        <v>2.6656415757705963E-2</v>
      </c>
      <c r="I19" s="158">
        <v>2.6234810460392888E-2</v>
      </c>
      <c r="J19" s="112">
        <v>6.963594612916503E-2</v>
      </c>
    </row>
    <row r="20" spans="6:10" x14ac:dyDescent="0.25">
      <c r="F20" s="157" t="s">
        <v>13</v>
      </c>
      <c r="G20" s="112">
        <v>117.40600000000001</v>
      </c>
      <c r="H20" s="158">
        <v>1.0651860550863573E-2</v>
      </c>
      <c r="I20" s="158">
        <v>-8.2199169800110994E-2</v>
      </c>
      <c r="J20" s="112">
        <v>-9.7486616102804929E-2</v>
      </c>
    </row>
    <row r="21" spans="6:10" x14ac:dyDescent="0.25">
      <c r="F21" s="157" t="s">
        <v>23</v>
      </c>
      <c r="G21" s="112">
        <v>71.564999999999998</v>
      </c>
      <c r="H21" s="158">
        <v>6.4928572672823502E-3</v>
      </c>
      <c r="I21" s="158">
        <v>0.28522170141694958</v>
      </c>
      <c r="J21" s="112">
        <v>0.14724512001376588</v>
      </c>
    </row>
    <row r="22" spans="6:10" x14ac:dyDescent="0.25">
      <c r="F22" s="159" t="s">
        <v>12</v>
      </c>
      <c r="G22" s="160">
        <v>42.911000000000001</v>
      </c>
      <c r="H22" s="161">
        <v>3.8931740123852852E-3</v>
      </c>
      <c r="I22" s="161">
        <v>0.1064383879534847</v>
      </c>
      <c r="J22" s="160">
        <v>3.8271493226094008E-2</v>
      </c>
    </row>
  </sheetData>
  <sortState ref="K11:L23">
    <sortCondition descending="1" ref="K12:K24"/>
  </sortState>
  <mergeCells count="1">
    <mergeCell ref="B1:P2"/>
  </mergeCells>
  <pageMargins left="0.7" right="0.7" top="0.75" bottom="0.75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zoomScaleNormal="100" workbookViewId="0">
      <selection activeCell="M9" sqref="M9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200" t="s">
        <v>152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2:16" ht="15" customHeight="1" x14ac:dyDescent="0.25"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2:16" x14ac:dyDescent="0.25">
      <c r="C3" s="5" t="str">
        <f>+B6</f>
        <v>1. Aporte del Sector Minero a la Economía Regional</v>
      </c>
      <c r="D3" s="20"/>
      <c r="E3" s="20"/>
      <c r="F3" s="20"/>
      <c r="G3" s="19"/>
      <c r="H3" s="20"/>
      <c r="I3" s="20"/>
      <c r="J3" s="5"/>
      <c r="K3" s="20"/>
      <c r="M3" s="8"/>
      <c r="N3" s="8"/>
      <c r="O3" s="8"/>
      <c r="P3" s="8"/>
    </row>
    <row r="4" spans="2:16" x14ac:dyDescent="0.25">
      <c r="C4" s="5"/>
      <c r="D4" s="20"/>
      <c r="E4" s="20"/>
      <c r="F4" s="20"/>
      <c r="G4" s="19"/>
      <c r="H4" s="20"/>
      <c r="I4" s="20"/>
      <c r="J4" s="5"/>
      <c r="K4" s="20"/>
      <c r="M4" s="8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6" spans="2:16" x14ac:dyDescent="0.25">
      <c r="B6" s="15" t="s">
        <v>24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</row>
    <row r="7" spans="2:16" x14ac:dyDescent="0.25">
      <c r="B7" s="12"/>
      <c r="C7" s="11"/>
      <c r="D7" s="11"/>
      <c r="E7" s="11"/>
      <c r="F7" s="11"/>
      <c r="G7" s="11"/>
      <c r="L7" s="11"/>
      <c r="N7" s="11"/>
      <c r="P7" s="14"/>
    </row>
    <row r="9" spans="2:16" ht="27" x14ac:dyDescent="0.25">
      <c r="F9" s="22" t="s">
        <v>70</v>
      </c>
      <c r="G9" s="23" t="s">
        <v>8</v>
      </c>
      <c r="H9" s="23" t="s">
        <v>9</v>
      </c>
      <c r="I9" s="23" t="s">
        <v>10</v>
      </c>
      <c r="J9" s="23" t="s">
        <v>11</v>
      </c>
    </row>
    <row r="10" spans="2:16" x14ac:dyDescent="0.25">
      <c r="F10" s="153" t="s">
        <v>70</v>
      </c>
      <c r="G10" s="154">
        <v>18884.847000000002</v>
      </c>
      <c r="H10" s="155">
        <v>1</v>
      </c>
      <c r="I10" s="155">
        <v>3.5240799108156029E-3</v>
      </c>
      <c r="J10" s="156">
        <v>3.5240799108155869E-3</v>
      </c>
    </row>
    <row r="11" spans="2:16" x14ac:dyDescent="0.25">
      <c r="F11" s="157" t="s">
        <v>16</v>
      </c>
      <c r="G11" s="112">
        <v>3835.5650000000001</v>
      </c>
      <c r="H11" s="158">
        <v>0.20310278394100836</v>
      </c>
      <c r="I11" s="158">
        <v>3.2504705482048202E-2</v>
      </c>
      <c r="J11" s="112">
        <v>0.64164951468842424</v>
      </c>
    </row>
    <row r="12" spans="2:16" x14ac:dyDescent="0.25">
      <c r="F12" s="157" t="s">
        <v>21</v>
      </c>
      <c r="G12" s="112">
        <v>2714.08</v>
      </c>
      <c r="H12" s="158">
        <v>0.14371734121012472</v>
      </c>
      <c r="I12" s="158">
        <v>-5.9913344160983484E-2</v>
      </c>
      <c r="J12" s="112">
        <v>-0.91916323534108246</v>
      </c>
    </row>
    <row r="13" spans="2:16" x14ac:dyDescent="0.25">
      <c r="F13" s="157" t="s">
        <v>19</v>
      </c>
      <c r="G13" s="112">
        <v>2598.5880000000002</v>
      </c>
      <c r="H13" s="158">
        <v>0.13760175022863569</v>
      </c>
      <c r="I13" s="158">
        <v>1.7012514876997953E-2</v>
      </c>
      <c r="J13" s="112">
        <v>0.23099042438439332</v>
      </c>
    </row>
    <row r="14" spans="2:16" x14ac:dyDescent="0.25">
      <c r="F14" s="159" t="s">
        <v>12</v>
      </c>
      <c r="G14" s="160">
        <v>2210.7640000000001</v>
      </c>
      <c r="H14" s="161">
        <v>0.11706549700932181</v>
      </c>
      <c r="I14" s="161">
        <v>-5.2103838081538068E-2</v>
      </c>
      <c r="J14" s="160">
        <v>-0.64575185446216343</v>
      </c>
    </row>
    <row r="15" spans="2:16" x14ac:dyDescent="0.25">
      <c r="F15" s="157" t="s">
        <v>20</v>
      </c>
      <c r="G15" s="112">
        <v>1830.422</v>
      </c>
      <c r="H15" s="158">
        <v>9.6925434450170558E-2</v>
      </c>
      <c r="I15" s="158">
        <v>0.13611350074420003</v>
      </c>
      <c r="J15" s="112">
        <v>1.1653195635004203</v>
      </c>
    </row>
    <row r="16" spans="2:16" x14ac:dyDescent="0.25">
      <c r="F16" s="157" t="s">
        <v>22</v>
      </c>
      <c r="G16" s="112">
        <v>1374.42</v>
      </c>
      <c r="H16" s="158">
        <v>7.2778985183200057E-2</v>
      </c>
      <c r="I16" s="158">
        <v>-8.5237895252477713E-2</v>
      </c>
      <c r="J16" s="112">
        <v>-0.68054734777622627</v>
      </c>
    </row>
    <row r="17" spans="6:10" x14ac:dyDescent="0.25">
      <c r="F17" s="157" t="s">
        <v>17</v>
      </c>
      <c r="G17" s="112">
        <v>1334.9829999999999</v>
      </c>
      <c r="H17" s="158">
        <v>7.0690697149942486E-2</v>
      </c>
      <c r="I17" s="158">
        <v>2.7544706460990831E-2</v>
      </c>
      <c r="J17" s="112">
        <v>0.19016364137706995</v>
      </c>
    </row>
    <row r="18" spans="6:10" x14ac:dyDescent="0.25">
      <c r="F18" s="157" t="s">
        <v>15</v>
      </c>
      <c r="G18" s="112">
        <v>1148.2539999999999</v>
      </c>
      <c r="H18" s="158">
        <v>6.0802928400743729E-2</v>
      </c>
      <c r="I18" s="158">
        <v>4.9553946839238083E-2</v>
      </c>
      <c r="J18" s="112">
        <v>0.28808840478445491</v>
      </c>
    </row>
    <row r="19" spans="6:10" x14ac:dyDescent="0.25">
      <c r="F19" s="157" t="s">
        <v>14</v>
      </c>
      <c r="G19" s="112">
        <v>639.15700000000004</v>
      </c>
      <c r="H19" s="158">
        <v>3.3844965754819198E-2</v>
      </c>
      <c r="I19" s="158">
        <v>9.6207607424253272E-2</v>
      </c>
      <c r="J19" s="112">
        <v>0.29808387254923036</v>
      </c>
    </row>
    <row r="20" spans="6:10" x14ac:dyDescent="0.25">
      <c r="F20" s="157" t="s">
        <v>18</v>
      </c>
      <c r="G20" s="112">
        <v>445.03500000000003</v>
      </c>
      <c r="H20" s="158">
        <v>2.3565719118613986E-2</v>
      </c>
      <c r="I20" s="158">
        <v>3.197957536800522E-2</v>
      </c>
      <c r="J20" s="112">
        <v>7.3284155206817927E-2</v>
      </c>
    </row>
    <row r="21" spans="6:10" x14ac:dyDescent="0.25">
      <c r="F21" s="157" t="s">
        <v>23</v>
      </c>
      <c r="G21" s="112">
        <v>421.98599999999999</v>
      </c>
      <c r="H21" s="158">
        <v>2.2345216776180395E-2</v>
      </c>
      <c r="I21" s="158">
        <v>-0.11770461777779639</v>
      </c>
      <c r="J21" s="112">
        <v>-0.29915196878565808</v>
      </c>
    </row>
    <row r="22" spans="6:10" x14ac:dyDescent="0.25">
      <c r="F22" s="157" t="s">
        <v>13</v>
      </c>
      <c r="G22" s="112">
        <v>331.59300000000002</v>
      </c>
      <c r="H22" s="158">
        <v>1.755868077723902E-2</v>
      </c>
      <c r="I22" s="158">
        <v>5.3878526208552824E-3</v>
      </c>
      <c r="J22" s="112">
        <v>9.4428209558781451E-3</v>
      </c>
    </row>
  </sheetData>
  <sortState ref="H35:I47">
    <sortCondition descending="1" ref="H35:H47"/>
  </sortState>
  <mergeCells count="1">
    <mergeCell ref="B1:P2"/>
  </mergeCells>
  <pageMargins left="0.7" right="0.7" top="0.75" bottom="0.7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zoomScaleNormal="100" workbookViewId="0">
      <selection activeCell="N10" sqref="N10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200" t="s">
        <v>148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2:16" ht="15" customHeight="1" x14ac:dyDescent="0.25"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2:16" x14ac:dyDescent="0.25">
      <c r="C3" s="5" t="str">
        <f>+B6</f>
        <v>1. Aporte del Sector Minero a la Economía Regional</v>
      </c>
      <c r="D3" s="20"/>
      <c r="E3" s="20"/>
      <c r="F3" s="20"/>
      <c r="G3" s="19"/>
      <c r="H3" s="20"/>
      <c r="I3" s="20"/>
      <c r="J3" s="5"/>
      <c r="K3" s="20"/>
      <c r="M3" s="8"/>
      <c r="N3" s="8"/>
      <c r="O3" s="8"/>
      <c r="P3" s="8"/>
    </row>
    <row r="4" spans="2:16" x14ac:dyDescent="0.25">
      <c r="C4" s="5"/>
      <c r="D4" s="20"/>
      <c r="E4" s="20"/>
      <c r="F4" s="20"/>
      <c r="G4" s="19"/>
      <c r="H4" s="20"/>
      <c r="I4" s="20"/>
      <c r="J4" s="5"/>
      <c r="K4" s="20"/>
      <c r="M4" s="8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6" spans="2:16" x14ac:dyDescent="0.25">
      <c r="B6" s="15" t="s">
        <v>24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</row>
    <row r="7" spans="2:16" x14ac:dyDescent="0.25">
      <c r="B7" s="12"/>
      <c r="C7" s="11"/>
      <c r="D7" s="11"/>
      <c r="E7" s="11"/>
      <c r="F7" s="11"/>
      <c r="G7" s="11"/>
      <c r="L7" s="11"/>
      <c r="N7" s="11"/>
      <c r="P7" s="14"/>
    </row>
    <row r="9" spans="2:16" ht="27" x14ac:dyDescent="0.25">
      <c r="F9" s="22" t="s">
        <v>71</v>
      </c>
      <c r="G9" s="23" t="s">
        <v>8</v>
      </c>
      <c r="H9" s="23" t="s">
        <v>9</v>
      </c>
      <c r="I9" s="23" t="s">
        <v>10</v>
      </c>
      <c r="J9" s="23" t="s">
        <v>11</v>
      </c>
    </row>
    <row r="10" spans="2:16" x14ac:dyDescent="0.25">
      <c r="F10" s="153" t="s">
        <v>71</v>
      </c>
      <c r="G10" s="154">
        <v>2513.41</v>
      </c>
      <c r="H10" s="155">
        <v>1.0000000000000002</v>
      </c>
      <c r="I10" s="155">
        <v>-1.4156490169452751E-2</v>
      </c>
      <c r="J10" s="156">
        <v>-1.4156490169452671E-2</v>
      </c>
    </row>
    <row r="11" spans="2:16" x14ac:dyDescent="0.25">
      <c r="F11" s="157" t="s">
        <v>16</v>
      </c>
      <c r="G11" s="112">
        <v>505.21699999999998</v>
      </c>
      <c r="H11" s="158">
        <v>0.20100858992364953</v>
      </c>
      <c r="I11" s="158">
        <v>2.3473046613860626E-2</v>
      </c>
      <c r="J11" s="112">
        <v>0.45448091431189391</v>
      </c>
    </row>
    <row r="12" spans="2:16" x14ac:dyDescent="0.25">
      <c r="F12" s="157" t="s">
        <v>19</v>
      </c>
      <c r="G12" s="112">
        <v>471.54300000000001</v>
      </c>
      <c r="H12" s="158">
        <v>0.18761085537178573</v>
      </c>
      <c r="I12" s="158">
        <v>1.9208656107345456E-2</v>
      </c>
      <c r="J12" s="112">
        <v>0.34857787913090554</v>
      </c>
    </row>
    <row r="13" spans="2:16" x14ac:dyDescent="0.25">
      <c r="F13" s="159" t="s">
        <v>12</v>
      </c>
      <c r="G13" s="160">
        <v>286.92700000000002</v>
      </c>
      <c r="H13" s="161">
        <v>0.1141584540524626</v>
      </c>
      <c r="I13" s="161">
        <v>-0.20968723747090656</v>
      </c>
      <c r="J13" s="160">
        <v>-2.9859949119475089</v>
      </c>
    </row>
    <row r="14" spans="2:16" x14ac:dyDescent="0.25">
      <c r="F14" s="157" t="s">
        <v>21</v>
      </c>
      <c r="G14" s="112">
        <v>252.01900000000001</v>
      </c>
      <c r="H14" s="158">
        <v>0.1002697530446684</v>
      </c>
      <c r="I14" s="158">
        <v>4.5687280090287441E-2</v>
      </c>
      <c r="J14" s="112">
        <v>0.43188826680661541</v>
      </c>
    </row>
    <row r="15" spans="2:16" x14ac:dyDescent="0.25">
      <c r="F15" s="157" t="s">
        <v>15</v>
      </c>
      <c r="G15" s="112">
        <v>190.86199999999999</v>
      </c>
      <c r="H15" s="158">
        <v>7.5937471403392201E-2</v>
      </c>
      <c r="I15" s="158">
        <v>3.6752563879715039E-2</v>
      </c>
      <c r="J15" s="112">
        <v>0.26538516149428476</v>
      </c>
    </row>
    <row r="16" spans="2:16" x14ac:dyDescent="0.25">
      <c r="F16" s="157" t="s">
        <v>22</v>
      </c>
      <c r="G16" s="112">
        <v>190.517</v>
      </c>
      <c r="H16" s="158">
        <v>7.580020768597244E-2</v>
      </c>
      <c r="I16" s="158">
        <v>-3.5967109424414945E-2</v>
      </c>
      <c r="J16" s="112">
        <v>-0.27879954595054263</v>
      </c>
    </row>
    <row r="17" spans="6:10" x14ac:dyDescent="0.25">
      <c r="F17" s="157" t="s">
        <v>20</v>
      </c>
      <c r="G17" s="112">
        <v>186.87700000000001</v>
      </c>
      <c r="H17" s="158">
        <v>7.4351976000732067E-2</v>
      </c>
      <c r="I17" s="158">
        <v>1.4577180333565032E-2</v>
      </c>
      <c r="J17" s="112">
        <v>0.10531468498553877</v>
      </c>
    </row>
    <row r="18" spans="6:10" x14ac:dyDescent="0.25">
      <c r="F18" s="157" t="s">
        <v>17</v>
      </c>
      <c r="G18" s="112">
        <v>139.36500000000001</v>
      </c>
      <c r="H18" s="158">
        <v>5.5448573849869301E-2</v>
      </c>
      <c r="I18" s="158">
        <v>1.0704262123882202E-2</v>
      </c>
      <c r="J18" s="112">
        <v>5.7893659232273326E-2</v>
      </c>
    </row>
    <row r="19" spans="6:10" x14ac:dyDescent="0.25">
      <c r="F19" s="157" t="s">
        <v>14</v>
      </c>
      <c r="G19" s="112">
        <v>118.53400000000001</v>
      </c>
      <c r="H19" s="158">
        <v>4.7160630378648927E-2</v>
      </c>
      <c r="I19" s="158">
        <v>0.11691762621789192</v>
      </c>
      <c r="J19" s="112">
        <v>0.48668328167618613</v>
      </c>
    </row>
    <row r="20" spans="6:10" x14ac:dyDescent="0.25">
      <c r="F20" s="157" t="s">
        <v>23</v>
      </c>
      <c r="G20" s="112">
        <v>98.995000000000005</v>
      </c>
      <c r="H20" s="158">
        <v>3.9386729582519368E-2</v>
      </c>
      <c r="I20" s="158">
        <v>-9.5845244727780887E-2</v>
      </c>
      <c r="J20" s="112">
        <v>-0.4116097967367745</v>
      </c>
    </row>
    <row r="21" spans="6:10" x14ac:dyDescent="0.25">
      <c r="F21" s="157" t="s">
        <v>18</v>
      </c>
      <c r="G21" s="112">
        <v>51.997</v>
      </c>
      <c r="H21" s="158">
        <v>2.0687830477319657E-2</v>
      </c>
      <c r="I21" s="158">
        <v>3.8589833216818192E-2</v>
      </c>
      <c r="J21" s="112">
        <v>7.5779505173951725E-2</v>
      </c>
    </row>
    <row r="22" spans="6:10" x14ac:dyDescent="0.25">
      <c r="F22" s="157" t="s">
        <v>13</v>
      </c>
      <c r="G22" s="112">
        <v>20.556999999999999</v>
      </c>
      <c r="H22" s="158">
        <v>8.1789282289797521E-3</v>
      </c>
      <c r="I22" s="158">
        <v>4.5040923186416615E-2</v>
      </c>
      <c r="J22" s="112">
        <v>3.4751884877909534E-2</v>
      </c>
    </row>
  </sheetData>
  <sortState ref="H35:I47">
    <sortCondition descending="1" ref="H35:H47"/>
  </sortState>
  <mergeCells count="1">
    <mergeCell ref="B1:P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Carátula</vt:lpstr>
      <vt:lpstr>Índice</vt:lpstr>
      <vt:lpstr>Norte</vt:lpstr>
      <vt:lpstr>Prod. Minera 2016-2017</vt:lpstr>
      <vt:lpstr>Cajamarca</vt:lpstr>
      <vt:lpstr>La Libertad</vt:lpstr>
      <vt:lpstr>Lambayeque</vt:lpstr>
      <vt:lpstr>Piura</vt:lpstr>
      <vt:lpstr>Tumbes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2017-09-18T14:17:41Z</dcterms:modified>
</cp:coreProperties>
</file>